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90" yWindow="120" windowWidth="9420" windowHeight="3735" activeTab="0"/>
  </bookViews>
  <sheets>
    <sheet name="P&amp;L" sheetId="1" r:id="rId1"/>
    <sheet name="CF" sheetId="2" r:id="rId2"/>
    <sheet name="BS" sheetId="3" r:id="rId3"/>
    <sheet name="EQY" sheetId="4" r:id="rId4"/>
    <sheet name="G&amp;L" sheetId="5" state="hidden" r:id="rId5"/>
  </sheets>
  <definedNames>
    <definedName name="_xlnm.Print_Area" localSheetId="2">'BS'!$A$1:$E$56</definedName>
    <definedName name="_xlnm.Print_Area" localSheetId="1">'CF'!$A$1:$G$68</definedName>
    <definedName name="_xlnm.Print_Area" localSheetId="3">'EQY'!$A$1:$O$33</definedName>
    <definedName name="_xlnm.Print_Area" localSheetId="4">'G&amp;L'!$A$1:$D$57</definedName>
    <definedName name="_xlnm.Print_Area" localSheetId="0">'P&amp;L'!$A$1:$H$51</definedName>
    <definedName name="_xlnm.Print_Titles" localSheetId="1">'CF'!$7:$9</definedName>
  </definedNames>
  <calcPr fullCalcOnLoad="1"/>
</workbook>
</file>

<file path=xl/sharedStrings.xml><?xml version="1.0" encoding="utf-8"?>
<sst xmlns="http://schemas.openxmlformats.org/spreadsheetml/2006/main" count="195" uniqueCount="145">
  <si>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</si>
  <si>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</si>
  <si>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</si>
  <si>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</si>
  <si>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</si>
  <si>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</si>
  <si>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</si>
  <si>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</si>
  <si>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</si>
  <si>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</si>
  <si>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</si>
  <si>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</si>
  <si>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</si>
  <si>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</si>
  <si>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</si>
  <si>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</si>
  <si>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</si>
  <si>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</si>
  <si>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</si>
  <si>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</si>
  <si>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</si>
  <si>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</si>
  <si>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OTHER LONG TERM LIABILITIES</t>
  </si>
  <si>
    <t>Deferred Taxation</t>
  </si>
  <si>
    <t>REAL PROPERTY ASSETS</t>
  </si>
  <si>
    <t>Bank Borrowings</t>
  </si>
  <si>
    <t>PROPERTY, PLANT AND EQUIPMENT</t>
  </si>
  <si>
    <t>JOINT VENTURES</t>
  </si>
  <si>
    <t>INVESTMENTS</t>
  </si>
  <si>
    <t>Gross amount due from customers for contract work</t>
  </si>
  <si>
    <t>Deposits, Cash &amp; Bank Balances</t>
  </si>
  <si>
    <t>HIRE PURCHASE CREDITORS</t>
  </si>
  <si>
    <t>Trade Creditor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</si>
  <si>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</si>
  <si>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</si>
  <si>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</si>
  <si>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</si>
  <si>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</si>
  <si>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</si>
  <si>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</si>
  <si>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</si>
  <si>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</si>
  <si>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</si>
  <si>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</si>
  <si>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</si>
  <si>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</si>
  <si>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Balance at end of period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</si>
  <si>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</si>
  <si>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</si>
  <si>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</si>
  <si>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</si>
  <si>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</si>
  <si>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</si>
  <si>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</si>
  <si>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</si>
  <si>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</si>
  <si>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</si>
  <si>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</si>
  <si>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</si>
  <si>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</si>
  <si>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 xml:space="preserve">         Diluted (sen)</t>
  </si>
  <si>
    <t>N/A</t>
  </si>
  <si>
    <t>NET CURRENT ASSETS</t>
  </si>
  <si>
    <t>Share</t>
  </si>
  <si>
    <t>Capital</t>
  </si>
  <si>
    <t>Reserve on</t>
  </si>
  <si>
    <t>Retained</t>
  </si>
  <si>
    <t>Premium</t>
  </si>
  <si>
    <t>Reserve</t>
  </si>
  <si>
    <t>Consolidation</t>
  </si>
  <si>
    <t>Profit</t>
  </si>
  <si>
    <t>Amount credited to income statement</t>
  </si>
  <si>
    <t>Balance at 31st December 2001</t>
  </si>
  <si>
    <t>Balance at 31st December 2002</t>
  </si>
  <si>
    <t>Net profit for the period</t>
  </si>
  <si>
    <t>Share issue expenses</t>
  </si>
  <si>
    <t xml:space="preserve">Gross Profit </t>
  </si>
  <si>
    <t>Profit From Operations</t>
  </si>
  <si>
    <t>31.12.2002</t>
  </si>
  <si>
    <t>CASH FLOWS FROM OPERATING ACTIVITIES</t>
  </si>
  <si>
    <t xml:space="preserve">Adjustments for:- </t>
  </si>
  <si>
    <t>Depreciation</t>
  </si>
  <si>
    <t>Interest income</t>
  </si>
  <si>
    <t>Interest expense</t>
  </si>
  <si>
    <t>Reserve on consolidation recognised</t>
  </si>
  <si>
    <t>Operating profit before working capital changes</t>
  </si>
  <si>
    <t>Cash generated from operations</t>
  </si>
  <si>
    <t xml:space="preserve">Taxation paid </t>
  </si>
  <si>
    <t>Interest received</t>
  </si>
  <si>
    <t>Interest paid</t>
  </si>
  <si>
    <t>Net cash from operating activities</t>
  </si>
  <si>
    <t>CASH FLOWS FROM INVESTING ACTIVITIES</t>
  </si>
  <si>
    <t>Purchase of property, plant and equipment</t>
  </si>
  <si>
    <t xml:space="preserve">Net proceeds from disposal of property, plant and </t>
  </si>
  <si>
    <t xml:space="preserve">  equipment</t>
  </si>
  <si>
    <t>Net cash from investing activities</t>
  </si>
  <si>
    <t>CASH FLOWS FROM FINANCING ACTIVITIES</t>
  </si>
  <si>
    <t>Term and bridging loans repaid</t>
  </si>
  <si>
    <t>Net cash used in financing activities</t>
  </si>
  <si>
    <t>NET INCREASE IN CASH AND CASH EQUIVALENTS</t>
  </si>
  <si>
    <t>CASH AND CASH EQUIVALENTS AT END</t>
  </si>
  <si>
    <t>31.12.2001</t>
  </si>
  <si>
    <t>Cash and cash equivalents at beginning of financial period</t>
  </si>
  <si>
    <t xml:space="preserve">  OF  FINANCIAL PERIOD </t>
  </si>
  <si>
    <t xml:space="preserve">  OF  FINANCIAL PERIOD COMPRISE THE FOLLOWING :</t>
  </si>
  <si>
    <t>Less : Bank overdrafts</t>
  </si>
  <si>
    <t>Earnings per share (Note 23)</t>
  </si>
  <si>
    <t>The condensed Consolidated Income Statements should be read in conjuction with the audited financial statements</t>
  </si>
  <si>
    <t>The condensed Consolidated Statements of Changes in Equity should be read in conjuction with the audited financial statements for the year ended 31 December 2002</t>
  </si>
  <si>
    <t xml:space="preserve">The condensed Consolidated Balance Sheets should be read in conjuction with the audited financial </t>
  </si>
  <si>
    <t>statements for the year ended 31 December 2002 and the accompanying explanatory notes attached</t>
  </si>
  <si>
    <t>for the year ended 31 December 2002 and the accompanying explanatory notes attached to the interim financial statements.</t>
  </si>
  <si>
    <t>to the interim financial statements.</t>
  </si>
  <si>
    <t>and the accompanying explanatory notes attached to the interim financial statements.</t>
  </si>
  <si>
    <t>Gross amount due from customers</t>
  </si>
  <si>
    <t xml:space="preserve">  for contract work</t>
  </si>
  <si>
    <t>Development properties and real property assets</t>
  </si>
  <si>
    <t>Trade and other debtors</t>
  </si>
  <si>
    <t>Trade and other creditors</t>
  </si>
  <si>
    <t>Deposits, cash and bank balances</t>
  </si>
  <si>
    <t xml:space="preserve">Profit/(Loss) Before Taxation </t>
  </si>
  <si>
    <t>Profit/(Loss) After Taxation</t>
  </si>
  <si>
    <t>Net Profit/(Loss) For the Period</t>
  </si>
  <si>
    <t>CONSOLIDATED CASH FLOW STATEMENT</t>
  </si>
  <si>
    <t>Share of joint venture (profit)/loss</t>
  </si>
  <si>
    <t xml:space="preserve">CONSOLIDATED INCOME STATEMENTS </t>
  </si>
  <si>
    <t xml:space="preserve">New shares issued </t>
  </si>
  <si>
    <t>(Gain)/loss on disposal of property, plant and equipment</t>
  </si>
  <si>
    <t>31/12/2002</t>
  </si>
  <si>
    <t xml:space="preserve">CONSOLIDATED STATEMENTS OF CHANGES IN EQUITY </t>
  </si>
  <si>
    <t>CONSOLIDATED BALANCE SHEETS</t>
  </si>
  <si>
    <t xml:space="preserve">Net payment of hire purchase liabilities </t>
  </si>
  <si>
    <t>FOR THE YEAR ENDED 31 DEC 2003</t>
  </si>
  <si>
    <t>31/12/2003</t>
  </si>
  <si>
    <t>FOR THE YEAR ENDED 31 DECEMBER 2003</t>
  </si>
  <si>
    <t>Plant and equipment written off</t>
  </si>
  <si>
    <t>Bad debts written off</t>
  </si>
  <si>
    <t>Write back of provision for expenses no longer required</t>
  </si>
  <si>
    <t>Receipts from joint venture entities</t>
  </si>
  <si>
    <t>Real Property Gains Tax paid</t>
  </si>
  <si>
    <t>AS AT 31 DEC 2003</t>
  </si>
  <si>
    <t>DEFERRED TAXATION</t>
  </si>
  <si>
    <t>Proceeds from share issue</t>
  </si>
  <si>
    <t>Profit/(Loss) before taxation</t>
  </si>
  <si>
    <t>Goodwill on acquisition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</si>
</sst>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right"/>
    </xf>
    <xf numFmtId="0" fontId="0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165" fontId="0" fillId="0" borderId="0" xfId="20" applyNumberFormat="1" applyFont="1">
      <alignment/>
      <protection/>
    </xf>
    <xf numFmtId="165" fontId="0" fillId="0" borderId="3" xfId="20" applyNumberFormat="1" applyFont="1" applyBorder="1">
      <alignment/>
      <protection/>
    </xf>
    <xf numFmtId="165" fontId="0" fillId="0" borderId="0" xfId="20" applyNumberFormat="1" applyFont="1" applyBorder="1">
      <alignment/>
      <protection/>
    </xf>
    <xf numFmtId="165" fontId="1" fillId="0" borderId="6" xfId="20" applyNumberFormat="1" applyFont="1" applyBorder="1">
      <alignment/>
      <protection/>
    </xf>
    <xf numFmtId="165" fontId="1" fillId="0" borderId="0" xfId="20" applyNumberFormat="1" applyFont="1">
      <alignment/>
      <protection/>
    </xf>
    <xf numFmtId="0" fontId="1" fillId="0" borderId="0" xfId="20" applyFont="1">
      <alignment/>
      <protection/>
    </xf>
    <xf numFmtId="165" fontId="1" fillId="0" borderId="0" xfId="20" applyNumberFormat="1" applyFont="1" applyBorder="1">
      <alignment/>
      <protection/>
    </xf>
    <xf numFmtId="165" fontId="1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65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3" fillId="0" borderId="0" xfId="21" applyFont="1" applyAlignment="1">
      <alignment vertical="top"/>
      <protection/>
    </xf>
    <xf numFmtId="0" fontId="0" fillId="0" borderId="0" xfId="21" applyFont="1" applyAlignment="1">
      <alignment vertical="top"/>
      <protection/>
    </xf>
    <xf numFmtId="0" fontId="0" fillId="0" borderId="0" xfId="21" applyFont="1" applyFill="1" applyAlignment="1">
      <alignment vertical="top"/>
      <protection/>
    </xf>
    <xf numFmtId="0" fontId="3" fillId="0" borderId="0" xfId="21" applyFont="1" applyAlignment="1">
      <alignment horizontal="left" vertical="top"/>
      <protection/>
    </xf>
    <xf numFmtId="0" fontId="0" fillId="0" borderId="0" xfId="21" applyFont="1" applyAlignment="1">
      <alignment horizontal="centerContinuous" vertical="top"/>
      <protection/>
    </xf>
    <xf numFmtId="0" fontId="0" fillId="0" borderId="0" xfId="21" applyFont="1" applyBorder="1" applyAlignment="1">
      <alignment horizontal="centerContinuous" vertical="top"/>
      <protection/>
    </xf>
    <xf numFmtId="0" fontId="0" fillId="0" borderId="0" xfId="21" applyFont="1" applyFill="1" applyBorder="1" applyAlignment="1">
      <alignment horizontal="centerContinuous" vertical="top"/>
      <protection/>
    </xf>
    <xf numFmtId="0" fontId="7" fillId="0" borderId="0" xfId="21" applyFont="1" applyAlignment="1">
      <alignment horizontal="centerContinuous" vertical="top"/>
      <protection/>
    </xf>
    <xf numFmtId="164" fontId="0" fillId="0" borderId="0" xfId="17" applyNumberFormat="1" applyFont="1" applyAlignment="1">
      <alignment vertical="top"/>
    </xf>
    <xf numFmtId="0" fontId="0" fillId="0" borderId="0" xfId="21" applyFont="1" applyBorder="1" applyAlignment="1">
      <alignment vertical="top"/>
      <protection/>
    </xf>
    <xf numFmtId="0" fontId="1" fillId="0" borderId="0" xfId="21" applyFont="1" applyAlignment="1">
      <alignment horizontal="centerContinuous" vertical="top"/>
      <protection/>
    </xf>
    <xf numFmtId="0" fontId="0" fillId="0" borderId="0" xfId="21" applyFont="1" applyBorder="1" applyAlignment="1">
      <alignment horizontal="center" vertical="top"/>
      <protection/>
    </xf>
    <xf numFmtId="0" fontId="8" fillId="0" borderId="0" xfId="21" applyFont="1" applyBorder="1" applyAlignment="1">
      <alignment vertical="top"/>
      <protection/>
    </xf>
    <xf numFmtId="0" fontId="7" fillId="0" borderId="0" xfId="21" applyFont="1" applyAlignment="1">
      <alignment horizontal="center" vertical="top"/>
      <protection/>
    </xf>
    <xf numFmtId="0" fontId="7" fillId="0" borderId="0" xfId="21" applyFont="1" applyBorder="1" applyAlignment="1">
      <alignment horizontal="center" vertical="top"/>
      <protection/>
    </xf>
    <xf numFmtId="0" fontId="0" fillId="0" borderId="0" xfId="21" applyFont="1" applyFill="1" applyBorder="1" applyAlignment="1">
      <alignment vertical="top"/>
      <protection/>
    </xf>
    <xf numFmtId="0" fontId="1" fillId="0" borderId="0" xfId="21" applyFont="1" applyAlignment="1" quotePrefix="1">
      <alignment horizontal="left" vertical="top"/>
      <protection/>
    </xf>
    <xf numFmtId="0" fontId="1" fillId="0" borderId="0" xfId="21" applyFont="1" applyAlignment="1">
      <alignment vertical="top"/>
      <protection/>
    </xf>
    <xf numFmtId="0" fontId="0" fillId="0" borderId="0" xfId="21" applyFont="1" applyAlignment="1" quotePrefix="1">
      <alignment horizontal="left" vertical="top"/>
      <protection/>
    </xf>
    <xf numFmtId="165" fontId="0" fillId="0" borderId="0" xfId="17" applyNumberFormat="1" applyFont="1" applyBorder="1" applyAlignment="1">
      <alignment vertical="top"/>
    </xf>
    <xf numFmtId="165" fontId="0" fillId="0" borderId="0" xfId="17" applyNumberFormat="1" applyFont="1" applyFill="1" applyBorder="1" applyAlignment="1">
      <alignment vertical="top"/>
    </xf>
    <xf numFmtId="165" fontId="0" fillId="0" borderId="0" xfId="17" applyNumberFormat="1" applyFont="1" applyAlignment="1">
      <alignment vertical="top"/>
    </xf>
    <xf numFmtId="165" fontId="0" fillId="0" borderId="3" xfId="17" applyNumberFormat="1" applyFont="1" applyBorder="1" applyAlignment="1">
      <alignment vertical="top"/>
    </xf>
    <xf numFmtId="165" fontId="0" fillId="0" borderId="4" xfId="17" applyNumberFormat="1" applyFont="1" applyFill="1" applyBorder="1" applyAlignment="1">
      <alignment vertical="top"/>
    </xf>
    <xf numFmtId="165" fontId="0" fillId="0" borderId="0" xfId="17" applyNumberFormat="1" applyFont="1" applyFill="1" applyAlignment="1">
      <alignment vertical="top"/>
    </xf>
    <xf numFmtId="165" fontId="0" fillId="0" borderId="3" xfId="17" applyNumberFormat="1" applyFont="1" applyFill="1" applyBorder="1" applyAlignment="1">
      <alignment vertical="top"/>
    </xf>
    <xf numFmtId="0" fontId="0" fillId="0" borderId="3" xfId="21" applyFont="1" applyBorder="1" applyAlignment="1">
      <alignment vertical="top"/>
      <protection/>
    </xf>
    <xf numFmtId="165" fontId="0" fillId="0" borderId="6" xfId="17" applyNumberFormat="1" applyFont="1" applyBorder="1" applyAlignment="1">
      <alignment vertical="top"/>
    </xf>
    <xf numFmtId="165" fontId="0" fillId="0" borderId="6" xfId="17" applyNumberFormat="1" applyFont="1" applyFill="1" applyBorder="1" applyAlignment="1">
      <alignment vertical="top"/>
    </xf>
    <xf numFmtId="165" fontId="0" fillId="0" borderId="5" xfId="17" applyNumberFormat="1" applyFont="1" applyBorder="1" applyAlignment="1">
      <alignment vertical="top"/>
    </xf>
    <xf numFmtId="0" fontId="0" fillId="0" borderId="0" xfId="21" applyFont="1" applyAlignment="1">
      <alignment horizontal="left" vertical="top"/>
      <protection/>
    </xf>
    <xf numFmtId="165" fontId="0" fillId="0" borderId="7" xfId="17" applyNumberFormat="1" applyFont="1" applyBorder="1" applyAlignment="1">
      <alignment vertical="top"/>
    </xf>
    <xf numFmtId="165" fontId="0" fillId="0" borderId="7" xfId="17" applyNumberFormat="1" applyFont="1" applyFill="1" applyBorder="1" applyAlignment="1">
      <alignment vertical="top"/>
    </xf>
    <xf numFmtId="43" fontId="0" fillId="0" borderId="0" xfId="17" applyFont="1" applyBorder="1" applyAlignment="1">
      <alignment vertical="top"/>
    </xf>
    <xf numFmtId="43" fontId="0" fillId="0" borderId="0" xfId="17" applyFont="1" applyFill="1" applyBorder="1" applyAlignment="1">
      <alignment vertical="top"/>
    </xf>
    <xf numFmtId="0" fontId="1" fillId="0" borderId="0" xfId="21" applyFont="1" applyFill="1" applyAlignment="1">
      <alignment vertical="top"/>
      <protection/>
    </xf>
    <xf numFmtId="0" fontId="1" fillId="0" borderId="0" xfId="21" applyFont="1" applyBorder="1" applyAlignment="1">
      <alignment vertical="top"/>
      <protection/>
    </xf>
    <xf numFmtId="15" fontId="1" fillId="0" borderId="0" xfId="21" applyNumberFormat="1" applyFont="1" applyBorder="1" applyAlignment="1">
      <alignment horizontal="center" vertical="top"/>
      <protection/>
    </xf>
    <xf numFmtId="164" fontId="0" fillId="0" borderId="0" xfId="17" applyNumberFormat="1" applyFont="1" applyFill="1" applyAlignment="1">
      <alignment vertical="top"/>
    </xf>
    <xf numFmtId="0" fontId="0" fillId="0" borderId="0" xfId="21" applyFont="1" applyAlignment="1">
      <alignment/>
      <protection/>
    </xf>
    <xf numFmtId="0" fontId="0" fillId="0" borderId="0" xfId="21" applyFont="1" applyBorder="1" applyAlignment="1">
      <alignment/>
      <protection/>
    </xf>
    <xf numFmtId="165" fontId="0" fillId="0" borderId="0" xfId="17" applyNumberFormat="1" applyFont="1" applyBorder="1" applyAlignment="1">
      <alignment/>
    </xf>
    <xf numFmtId="165" fontId="0" fillId="0" borderId="0" xfId="17" applyNumberFormat="1" applyFont="1" applyFill="1" applyBorder="1" applyAlignment="1">
      <alignment/>
    </xf>
    <xf numFmtId="165" fontId="0" fillId="0" borderId="3" xfId="17" applyNumberFormat="1" applyFont="1" applyBorder="1" applyAlignment="1">
      <alignment/>
    </xf>
    <xf numFmtId="165" fontId="0" fillId="0" borderId="3" xfId="17" applyNumberFormat="1" applyFont="1" applyFill="1" applyBorder="1" applyAlignment="1">
      <alignment/>
    </xf>
    <xf numFmtId="165" fontId="0" fillId="0" borderId="0" xfId="17" applyNumberFormat="1" applyFont="1" applyAlignment="1">
      <alignment/>
    </xf>
    <xf numFmtId="164" fontId="0" fillId="0" borderId="0" xfId="17" applyNumberFormat="1" applyFont="1" applyAlignment="1">
      <alignment/>
    </xf>
    <xf numFmtId="0" fontId="1" fillId="0" borderId="0" xfId="21" applyFont="1" applyFill="1" applyAlignment="1">
      <alignment horizontal="center" vertical="top"/>
      <protection/>
    </xf>
    <xf numFmtId="0" fontId="1" fillId="0" borderId="0" xfId="21" applyFont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Comma_MPB QR - 30.09.2003" xfId="17"/>
    <cellStyle name="Currency" xfId="18"/>
    <cellStyle name="Currency [0]" xfId="19"/>
    <cellStyle name="Normal_AC02MPBConso" xfId="20"/>
    <cellStyle name="Normal_MPB QR - 30.09.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1">
      <pane xSplit="1" topLeftCell="B1" activePane="topRight" state="frozen"/>
      <selection pane="topLeft" activeCell="A7" sqref="A7"/>
      <selection pane="topRight" activeCell="B7" sqref="B7"/>
      <selection pane="bottomLeft" activeCell="A15" sqref="A15"/>
      <selection pane="bottomRight" activeCell="B8" sqref="B8"/>
      <selection pane="topLeft" activeCell="A14" sqref="A14"/>
      <selection pane="topRight" activeCell="B22" sqref="B22"/>
    </sheetView>
  </sheetViews>
  <sheetFormatPr defaultColWidth="9.140625" defaultRowHeight="12.75"/>
  <cols>
    <col min="1" max="1" width="26.7109375" style="3" customWidth="1"/>
    <col min="2" max="2" width="15.8515625" style="3" customWidth="1"/>
    <col min="3" max="3" width="1.7109375" style="12" customWidth="1"/>
    <col min="4" max="4" width="15.7109375" style="3" customWidth="1"/>
    <col min="5" max="5" width="1.7109375" style="12" customWidth="1"/>
    <col min="6" max="6" width="15.7109375" style="3" customWidth="1"/>
    <col min="7" max="7" width="1.7109375" style="12" customWidth="1"/>
    <col min="8" max="8" width="15.7109375" style="3" customWidth="1"/>
    <col min="9" max="16384" width="7.8515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125</v>
      </c>
      <c r="C3" s="16"/>
      <c r="E3" s="16"/>
      <c r="G3" s="16"/>
    </row>
    <row r="4" spans="1:7" s="2" customFormat="1" ht="15.75">
      <c r="A4" s="2" t="s">
        <v>132</v>
      </c>
      <c r="C4" s="16"/>
      <c r="E4" s="16"/>
      <c r="G4" s="16"/>
    </row>
    <row r="7" spans="2:8" s="7" customFormat="1" ht="12.75">
      <c r="B7" s="8">
        <v>2003</v>
      </c>
      <c r="C7" s="8"/>
      <c r="D7" s="8">
        <v>2002</v>
      </c>
      <c r="E7" s="8"/>
      <c r="F7" s="8">
        <v>2003</v>
      </c>
      <c r="G7" s="8"/>
      <c r="H7" s="8">
        <v>2002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42" t="s">
        <v>133</v>
      </c>
      <c r="C12" s="18"/>
      <c r="D12" s="42" t="s">
        <v>128</v>
      </c>
      <c r="E12" s="18"/>
      <c r="F12" s="42" t="s">
        <v>133</v>
      </c>
      <c r="G12" s="18"/>
      <c r="H12" s="42" t="s">
        <v>128</v>
      </c>
    </row>
    <row r="13" spans="2:8" s="9" customFormat="1" ht="12">
      <c r="B13" s="17" t="s">
        <v>55</v>
      </c>
      <c r="C13" s="17"/>
      <c r="D13" s="17" t="s">
        <v>55</v>
      </c>
      <c r="E13" s="17"/>
      <c r="F13" s="17" t="s">
        <v>55</v>
      </c>
      <c r="G13" s="17"/>
      <c r="H13" s="17" t="s">
        <v>55</v>
      </c>
    </row>
    <row r="14" s="9" customFormat="1" ht="12"/>
    <row r="15" spans="1:8" s="12" customFormat="1" ht="12.75">
      <c r="A15" s="10" t="s">
        <v>7</v>
      </c>
      <c r="B15" s="11">
        <f>169439-115085</f>
        <v>54354</v>
      </c>
      <c r="C15" s="11"/>
      <c r="D15" s="11">
        <f>134950-92039</f>
        <v>42911</v>
      </c>
      <c r="E15" s="11"/>
      <c r="F15" s="11">
        <v>169439</v>
      </c>
      <c r="G15" s="11"/>
      <c r="H15" s="11">
        <v>134950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37</v>
      </c>
      <c r="B17" s="24">
        <f>-168321+111530</f>
        <v>-56791</v>
      </c>
      <c r="C17" s="11"/>
      <c r="D17" s="43">
        <f>-125137+90252</f>
        <v>-34885</v>
      </c>
      <c r="E17" s="11"/>
      <c r="F17" s="24">
        <v>-168321</v>
      </c>
      <c r="G17" s="11"/>
      <c r="H17" s="24">
        <v>-125137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76</v>
      </c>
      <c r="B19" s="11">
        <f>SUM(B14:B18)</f>
        <v>-2437</v>
      </c>
      <c r="C19" s="11"/>
      <c r="D19" s="11">
        <f>SUM(D14:D18)</f>
        <v>8026</v>
      </c>
      <c r="E19" s="11"/>
      <c r="F19" s="11">
        <f>SUM(F14:F18)</f>
        <v>1118</v>
      </c>
      <c r="G19" s="11"/>
      <c r="H19" s="11">
        <f>SUM(H14:H18)</f>
        <v>9813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38</v>
      </c>
      <c r="B21" s="11">
        <f>5444-1574</f>
        <v>3870</v>
      </c>
      <c r="C21" s="11"/>
      <c r="D21" s="11">
        <f>1900-2177</f>
        <v>-277</v>
      </c>
      <c r="E21" s="11"/>
      <c r="F21" s="11">
        <v>5444</v>
      </c>
      <c r="G21" s="11"/>
      <c r="H21" s="11">
        <v>1900</v>
      </c>
    </row>
    <row r="22" spans="1:8" s="12" customFormat="1" ht="12.75">
      <c r="A22" s="10" t="s">
        <v>56</v>
      </c>
      <c r="B22" s="11">
        <f>-4781+3430</f>
        <v>-1351</v>
      </c>
      <c r="C22" s="11"/>
      <c r="D22" s="41">
        <f>-5091+3760</f>
        <v>-1331</v>
      </c>
      <c r="E22" s="11"/>
      <c r="F22" s="11">
        <f>-200-3838-743</f>
        <v>-4781</v>
      </c>
      <c r="G22" s="11"/>
      <c r="H22" s="11">
        <f>-411-3452-1228</f>
        <v>-5091</v>
      </c>
    </row>
    <row r="23" spans="1:8" s="12" customFormat="1" ht="12.75">
      <c r="A23" s="10"/>
      <c r="B23" s="24"/>
      <c r="C23" s="11"/>
      <c r="D23" s="24"/>
      <c r="E23" s="11"/>
      <c r="F23" s="24"/>
      <c r="G23" s="11"/>
      <c r="H23" s="24"/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14" s="12" customFormat="1" ht="12.75" customHeight="1">
      <c r="A25" s="10" t="s">
        <v>77</v>
      </c>
      <c r="B25" s="13">
        <f>SUM(B19:B24)</f>
        <v>82</v>
      </c>
      <c r="C25" s="13"/>
      <c r="D25" s="13">
        <f>SUM(D19:D24)</f>
        <v>6418</v>
      </c>
      <c r="E25" s="13"/>
      <c r="F25" s="13">
        <f>SUM(F19:F24)</f>
        <v>1781</v>
      </c>
      <c r="G25" s="13"/>
      <c r="H25" s="13">
        <f>SUM(H19:H24)</f>
        <v>6622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/>
      <c r="B27" s="11"/>
      <c r="C27" s="11"/>
      <c r="D27" s="11"/>
      <c r="E27" s="11"/>
      <c r="F27" s="11"/>
      <c r="G27" s="11"/>
      <c r="H27" s="11"/>
    </row>
    <row r="28" spans="1:8" s="12" customFormat="1" ht="12.75">
      <c r="A28" s="10" t="s">
        <v>39</v>
      </c>
      <c r="B28" s="11">
        <f>-3912+3238</f>
        <v>-674</v>
      </c>
      <c r="C28" s="11"/>
      <c r="D28" s="11">
        <f>-6397+2189</f>
        <v>-4208</v>
      </c>
      <c r="E28" s="11"/>
      <c r="F28" s="11">
        <v>-3912</v>
      </c>
      <c r="G28" s="11"/>
      <c r="H28" s="11">
        <v>-6397</v>
      </c>
    </row>
    <row r="29" spans="1:8" s="12" customFormat="1" ht="12.75">
      <c r="A29" s="10"/>
      <c r="B29" s="11"/>
      <c r="C29" s="11"/>
      <c r="D29" s="11"/>
      <c r="E29" s="11"/>
      <c r="F29" s="11"/>
      <c r="G29" s="11"/>
      <c r="H29" s="11"/>
    </row>
    <row r="30" spans="1:8" s="12" customFormat="1" ht="25.5">
      <c r="A30" s="10" t="s">
        <v>42</v>
      </c>
      <c r="B30" s="24">
        <f>3196+173</f>
        <v>3369</v>
      </c>
      <c r="C30" s="11"/>
      <c r="D30" s="24">
        <f>-290-129</f>
        <v>-419</v>
      </c>
      <c r="E30" s="11"/>
      <c r="F30" s="24">
        <v>3196</v>
      </c>
      <c r="G30" s="11"/>
      <c r="H30" s="24">
        <v>-290</v>
      </c>
    </row>
    <row r="31" spans="1:8" s="12" customFormat="1" ht="12.75">
      <c r="A31" s="10"/>
      <c r="B31" s="11"/>
      <c r="C31" s="11"/>
      <c r="D31" s="11"/>
      <c r="E31" s="11"/>
      <c r="F31" s="11"/>
      <c r="G31" s="11"/>
      <c r="H31" s="11"/>
    </row>
    <row r="32" spans="1:8" s="12" customFormat="1" ht="12.75">
      <c r="A32" s="10" t="s">
        <v>120</v>
      </c>
      <c r="B32" s="11">
        <f>SUM(B25:B30)</f>
        <v>2777</v>
      </c>
      <c r="C32" s="11"/>
      <c r="D32" s="11">
        <f>SUM(D25:D30)</f>
        <v>1791</v>
      </c>
      <c r="E32" s="11"/>
      <c r="F32" s="11">
        <f>SUM(F25:F30)</f>
        <v>1065</v>
      </c>
      <c r="G32" s="11"/>
      <c r="H32" s="11">
        <f>SUM(H25:H30)</f>
        <v>-65</v>
      </c>
    </row>
    <row r="33" spans="1:8" s="12" customFormat="1" ht="12.75">
      <c r="A33" s="10"/>
      <c r="B33" s="11"/>
      <c r="C33" s="11"/>
      <c r="D33" s="11"/>
      <c r="E33" s="11"/>
      <c r="F33" s="11"/>
      <c r="G33" s="11"/>
      <c r="H33" s="11"/>
    </row>
    <row r="34" spans="1:8" s="12" customFormat="1" ht="12.75">
      <c r="A34" s="10" t="s">
        <v>40</v>
      </c>
      <c r="B34" s="24">
        <f>-924+442</f>
        <v>-482</v>
      </c>
      <c r="C34" s="11"/>
      <c r="D34" s="24">
        <f>407-247</f>
        <v>160</v>
      </c>
      <c r="E34" s="11"/>
      <c r="F34" s="24">
        <v>-924</v>
      </c>
      <c r="G34" s="11"/>
      <c r="H34" s="24">
        <v>407</v>
      </c>
    </row>
    <row r="35" spans="1:8" s="12" customFormat="1" ht="12.75">
      <c r="A35" s="10"/>
      <c r="B35" s="11"/>
      <c r="C35" s="11"/>
      <c r="D35" s="11"/>
      <c r="E35" s="11"/>
      <c r="F35" s="11"/>
      <c r="G35" s="11"/>
      <c r="H35" s="11"/>
    </row>
    <row r="36" spans="1:8" s="12" customFormat="1" ht="12.75">
      <c r="A36" s="10" t="s">
        <v>121</v>
      </c>
      <c r="B36" s="11">
        <f>SUM(B32:B35)</f>
        <v>2295</v>
      </c>
      <c r="C36" s="11"/>
      <c r="D36" s="11">
        <f>SUM(D32:D35)</f>
        <v>1951</v>
      </c>
      <c r="E36" s="11"/>
      <c r="F36" s="11">
        <f>SUM(F32:F35)</f>
        <v>141</v>
      </c>
      <c r="G36" s="11"/>
      <c r="H36" s="11">
        <f>SUM(H32:H35)</f>
        <v>342</v>
      </c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41</v>
      </c>
      <c r="B38" s="24">
        <f>-105+105</f>
        <v>0</v>
      </c>
      <c r="C38" s="11"/>
      <c r="D38" s="24">
        <v>2</v>
      </c>
      <c r="E38" s="11"/>
      <c r="F38" s="24">
        <v>-105</v>
      </c>
      <c r="G38" s="11"/>
      <c r="H38" s="24">
        <v>-91</v>
      </c>
    </row>
    <row r="39" spans="1:8" s="12" customFormat="1" ht="12.75">
      <c r="A39" s="10"/>
      <c r="B39" s="25"/>
      <c r="C39" s="11"/>
      <c r="D39" s="25"/>
      <c r="E39" s="11"/>
      <c r="F39" s="25"/>
      <c r="G39" s="11"/>
      <c r="H39" s="25"/>
    </row>
    <row r="40" spans="1:8" s="12" customFormat="1" ht="13.5" thickBot="1">
      <c r="A40" s="10" t="s">
        <v>122</v>
      </c>
      <c r="B40" s="26">
        <f>SUM(B36:B39)</f>
        <v>2295</v>
      </c>
      <c r="C40" s="11"/>
      <c r="D40" s="26">
        <f>SUM(D36:D39)</f>
        <v>1953</v>
      </c>
      <c r="E40" s="11"/>
      <c r="F40" s="26">
        <f>SUM(F36:F39)</f>
        <v>36</v>
      </c>
      <c r="G40" s="11"/>
      <c r="H40" s="26">
        <f>SUM(H36:H39)</f>
        <v>251</v>
      </c>
    </row>
    <row r="41" spans="1:8" s="12" customFormat="1" ht="13.5" thickTop="1">
      <c r="A41" s="10"/>
      <c r="B41" s="11"/>
      <c r="C41" s="11"/>
      <c r="D41" s="11"/>
      <c r="E41" s="11"/>
      <c r="F41" s="11"/>
      <c r="G41" s="11"/>
      <c r="H41" s="11"/>
    </row>
    <row r="42" spans="1:8" s="12" customFormat="1" ht="12.75" customHeight="1">
      <c r="A42" s="10" t="s">
        <v>106</v>
      </c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 t="s">
        <v>59</v>
      </c>
      <c r="B43" s="28">
        <f>+(B40/39362)*100</f>
        <v>5.830496417864945</v>
      </c>
      <c r="C43" s="28"/>
      <c r="D43" s="28">
        <f>+(D40/33300)*100</f>
        <v>5.864864864864865</v>
      </c>
      <c r="E43" s="28"/>
      <c r="F43" s="28">
        <f>+(F40/39362)*100</f>
        <v>0.09145876733905797</v>
      </c>
      <c r="G43" s="28"/>
      <c r="H43" s="28">
        <f>+(H40/33300)*100</f>
        <v>0.7537537537537538</v>
      </c>
    </row>
    <row r="44" spans="1:8" s="12" customFormat="1" ht="12.75">
      <c r="A44" s="10" t="s">
        <v>60</v>
      </c>
      <c r="B44" s="29" t="s">
        <v>61</v>
      </c>
      <c r="C44" s="29"/>
      <c r="D44" s="29" t="s">
        <v>61</v>
      </c>
      <c r="E44" s="29"/>
      <c r="F44" s="29" t="s">
        <v>61</v>
      </c>
      <c r="G44" s="29"/>
      <c r="H44" s="29" t="s">
        <v>61</v>
      </c>
    </row>
    <row r="45" s="12" customFormat="1" ht="12.75"/>
    <row r="46" s="12" customFormat="1" ht="12.75">
      <c r="A46" s="12" t="s">
        <v>107</v>
      </c>
    </row>
    <row r="47" s="12" customFormat="1" ht="12.75">
      <c r="A47" s="12" t="s">
        <v>111</v>
      </c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printOptions horizontalCentered="1"/>
  <pageMargins left="0.5" right="0.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6"/>
  <sheetViews>
    <sheetView view="pageBreakPreview" zoomScaleSheetLayoutView="100" workbookViewId="0" topLeftCell="A1">
      <pane xSplit="3" ySplit="3" topLeftCell="D22" activePane="bottomRight" state="split"/>
      <selection pane="topLeft" activeCell="A5" sqref="A5"/>
      <selection pane="topRight" activeCell="D5" sqref="D5"/>
      <selection pane="bottomLeft" activeCell="A8" sqref="A8"/>
      <selection pane="bottomRight" activeCell="E30" sqref="E30"/>
      <selection pane="topLeft" activeCell="A1" sqref="A1"/>
    </sheetView>
  </sheetViews>
  <sheetFormatPr defaultColWidth="9.140625" defaultRowHeight="12" customHeight="1"/>
  <cols>
    <col min="1" max="2" width="4.7109375" style="46" customWidth="1"/>
    <col min="3" max="3" width="50.7109375" style="46" customWidth="1"/>
    <col min="4" max="4" width="1.7109375" style="46" customWidth="1"/>
    <col min="5" max="5" width="15.7109375" style="46" customWidth="1"/>
    <col min="6" max="6" width="1.7109375" style="46" customWidth="1"/>
    <col min="7" max="7" width="15.7109375" style="47" customWidth="1"/>
    <col min="8" max="8" width="3.7109375" style="46" customWidth="1"/>
    <col min="9" max="9" width="11.57421875" style="46" customWidth="1"/>
    <col min="10" max="11" width="7.8515625" style="46" customWidth="1"/>
    <col min="12" max="12" width="11.57421875" style="46" customWidth="1"/>
    <col min="13" max="13" width="7.8515625" style="46" customWidth="1"/>
    <col min="14" max="14" width="8.28125" style="46" customWidth="1"/>
    <col min="15" max="15" width="7.8515625" style="46" customWidth="1"/>
    <col min="16" max="16" width="8.140625" style="46" customWidth="1"/>
    <col min="17" max="16384" width="7.8515625" style="46" customWidth="1"/>
  </cols>
  <sheetData>
    <row r="1" ht="15.75" customHeight="1">
      <c r="A1" s="45" t="s">
        <v>9</v>
      </c>
    </row>
    <row r="2" spans="1:27" ht="15.75" customHeight="1">
      <c r="A2" s="48" t="s">
        <v>123</v>
      </c>
      <c r="B2" s="49"/>
      <c r="C2" s="49"/>
      <c r="D2" s="50"/>
      <c r="E2" s="50"/>
      <c r="F2" s="50"/>
      <c r="G2" s="51"/>
      <c r="H2" s="50"/>
      <c r="I2" s="52"/>
      <c r="J2" s="50"/>
      <c r="K2" s="50"/>
      <c r="L2" s="52"/>
      <c r="M2" s="50"/>
      <c r="N2" s="50"/>
      <c r="O2" s="53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5.75" customHeight="1">
      <c r="A3" s="48" t="s">
        <v>134</v>
      </c>
      <c r="B3" s="49"/>
      <c r="C3" s="49"/>
      <c r="D3" s="50"/>
      <c r="E3" s="50"/>
      <c r="F3" s="50"/>
      <c r="G3" s="51"/>
      <c r="H3" s="50"/>
      <c r="I3" s="52"/>
      <c r="J3" s="50"/>
      <c r="K3" s="50"/>
      <c r="L3" s="52"/>
      <c r="M3" s="50"/>
      <c r="N3" s="50"/>
      <c r="O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ht="12" customHeight="1">
      <c r="A4" s="55"/>
      <c r="B4" s="49"/>
      <c r="C4" s="49"/>
      <c r="D4" s="50"/>
      <c r="E4" s="50"/>
      <c r="F4" s="50"/>
      <c r="G4" s="51"/>
      <c r="H4" s="50"/>
      <c r="I4" s="52"/>
      <c r="J4" s="50"/>
      <c r="K4" s="50"/>
      <c r="L4" s="52"/>
      <c r="M4" s="50"/>
      <c r="N4" s="50"/>
      <c r="O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12" customHeight="1">
      <c r="A5" s="55"/>
      <c r="B5" s="49"/>
      <c r="C5" s="49"/>
      <c r="D5" s="50"/>
      <c r="E5" s="50"/>
      <c r="F5" s="50"/>
      <c r="G5" s="51"/>
      <c r="H5" s="50"/>
      <c r="I5" s="52"/>
      <c r="J5" s="50"/>
      <c r="K5" s="50"/>
      <c r="L5" s="52"/>
      <c r="M5" s="50"/>
      <c r="O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4:27" ht="12" customHeight="1">
      <c r="D6" s="54"/>
      <c r="E6" s="42" t="s">
        <v>133</v>
      </c>
      <c r="F6" s="82"/>
      <c r="G6" s="42" t="s">
        <v>128</v>
      </c>
      <c r="H6" s="57"/>
      <c r="I6" s="58" t="s">
        <v>78</v>
      </c>
      <c r="J6" s="54"/>
      <c r="K6" s="54"/>
      <c r="L6" s="58" t="s">
        <v>78</v>
      </c>
      <c r="M6" s="59"/>
      <c r="N6" s="58" t="s">
        <v>101</v>
      </c>
      <c r="O6" s="5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4:27" ht="12" customHeight="1">
      <c r="D7" s="54"/>
      <c r="E7" s="93" t="s">
        <v>55</v>
      </c>
      <c r="F7" s="81"/>
      <c r="G7" s="92" t="s">
        <v>55</v>
      </c>
      <c r="H7" s="58"/>
      <c r="I7" s="58" t="s">
        <v>55</v>
      </c>
      <c r="J7" s="54"/>
      <c r="K7" s="54"/>
      <c r="L7" s="58" t="s">
        <v>36</v>
      </c>
      <c r="M7" s="56"/>
      <c r="N7" s="58" t="s">
        <v>36</v>
      </c>
      <c r="O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4:27" ht="12" customHeight="1">
      <c r="D8" s="54"/>
      <c r="E8" s="54"/>
      <c r="F8" s="54"/>
      <c r="G8" s="60"/>
      <c r="H8" s="54"/>
      <c r="I8" s="58"/>
      <c r="J8" s="54"/>
      <c r="K8" s="54"/>
      <c r="L8" s="58"/>
      <c r="M8" s="56"/>
      <c r="N8" s="56"/>
      <c r="O8" s="53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2" customHeight="1">
      <c r="A9" s="61" t="s">
        <v>79</v>
      </c>
      <c r="B9" s="62"/>
      <c r="D9" s="54"/>
      <c r="E9" s="54"/>
      <c r="F9" s="54"/>
      <c r="G9" s="60"/>
      <c r="H9" s="54"/>
      <c r="I9" s="58"/>
      <c r="J9" s="54"/>
      <c r="K9" s="54"/>
      <c r="L9" s="58"/>
      <c r="M9" s="56"/>
      <c r="N9" s="56"/>
      <c r="O9" s="53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2:27" ht="12" customHeight="1">
      <c r="B10" s="75" t="s">
        <v>143</v>
      </c>
      <c r="D10" s="54"/>
      <c r="E10" s="64">
        <v>1065</v>
      </c>
      <c r="F10" s="64"/>
      <c r="G10" s="65">
        <v>-65</v>
      </c>
      <c r="H10" s="54"/>
      <c r="I10" s="66">
        <v>-65</v>
      </c>
      <c r="J10" s="54"/>
      <c r="K10" s="54"/>
      <c r="L10" s="66">
        <v>-64573</v>
      </c>
      <c r="M10" s="64"/>
      <c r="N10" s="64">
        <v>3889</v>
      </c>
      <c r="O10" s="53"/>
      <c r="P10" s="46">
        <f>+N10/4</f>
        <v>972.25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2:27" ht="12" customHeight="1">
      <c r="B11" s="63" t="s">
        <v>80</v>
      </c>
      <c r="D11" s="54"/>
      <c r="E11" s="64"/>
      <c r="F11" s="64"/>
      <c r="G11" s="65"/>
      <c r="H11" s="54"/>
      <c r="I11" s="66"/>
      <c r="J11" s="54"/>
      <c r="K11" s="54"/>
      <c r="L11" s="66"/>
      <c r="M11" s="64"/>
      <c r="N11" s="64"/>
      <c r="O11" s="5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3:27" ht="12" customHeight="1">
      <c r="C12" s="46" t="s">
        <v>81</v>
      </c>
      <c r="D12" s="54"/>
      <c r="E12" s="64">
        <v>2995</v>
      </c>
      <c r="F12" s="64"/>
      <c r="G12" s="65">
        <v>4329</v>
      </c>
      <c r="H12" s="54"/>
      <c r="I12" s="66">
        <v>4329</v>
      </c>
      <c r="J12" s="54"/>
      <c r="K12" s="54"/>
      <c r="L12" s="66">
        <v>4328789</v>
      </c>
      <c r="M12" s="64"/>
      <c r="N12" s="64">
        <v>6202</v>
      </c>
      <c r="O12" s="53"/>
      <c r="P12" s="46">
        <f>+N12/4</f>
        <v>1550.5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3:27" ht="12" customHeight="1">
      <c r="C13" s="46" t="s">
        <v>127</v>
      </c>
      <c r="D13" s="54"/>
      <c r="E13" s="64">
        <v>-1823</v>
      </c>
      <c r="F13" s="64"/>
      <c r="G13" s="65">
        <f>-108+58</f>
        <v>-50</v>
      </c>
      <c r="H13" s="54"/>
      <c r="I13" s="66">
        <v>-108</v>
      </c>
      <c r="J13" s="54"/>
      <c r="K13" s="54"/>
      <c r="L13" s="66">
        <v>-108426</v>
      </c>
      <c r="M13" s="64"/>
      <c r="N13" s="64"/>
      <c r="O13" s="53"/>
      <c r="P13" s="46">
        <f>+N13/4</f>
        <v>0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3:27" ht="12" customHeight="1">
      <c r="C14" s="46" t="s">
        <v>135</v>
      </c>
      <c r="D14" s="54"/>
      <c r="E14" s="64">
        <v>56</v>
      </c>
      <c r="F14" s="64"/>
      <c r="G14" s="65">
        <v>337</v>
      </c>
      <c r="H14" s="54"/>
      <c r="I14" s="66"/>
      <c r="J14" s="54"/>
      <c r="K14" s="54"/>
      <c r="L14" s="66"/>
      <c r="M14" s="64"/>
      <c r="N14" s="64"/>
      <c r="O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3:27" s="47" customFormat="1" ht="12" customHeight="1">
      <c r="C15" s="47" t="s">
        <v>124</v>
      </c>
      <c r="D15" s="60"/>
      <c r="E15" s="65">
        <v>-3196</v>
      </c>
      <c r="F15" s="65"/>
      <c r="G15" s="65">
        <v>290</v>
      </c>
      <c r="H15" s="60"/>
      <c r="I15" s="69"/>
      <c r="J15" s="60"/>
      <c r="K15" s="60"/>
      <c r="L15" s="69"/>
      <c r="M15" s="65"/>
      <c r="N15" s="65"/>
      <c r="O15" s="83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3:27" ht="12" customHeight="1">
      <c r="C16" s="46" t="s">
        <v>82</v>
      </c>
      <c r="D16" s="54"/>
      <c r="E16" s="65">
        <v>-508</v>
      </c>
      <c r="F16" s="64"/>
      <c r="G16" s="65">
        <v>-345</v>
      </c>
      <c r="H16" s="54"/>
      <c r="I16" s="66">
        <v>-345</v>
      </c>
      <c r="J16" s="54"/>
      <c r="K16" s="54"/>
      <c r="L16" s="66">
        <v>-344630</v>
      </c>
      <c r="M16" s="64"/>
      <c r="N16" s="64">
        <v>-97</v>
      </c>
      <c r="O16" s="53"/>
      <c r="P16" s="46">
        <f>+N16/4</f>
        <v>-24.25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3:27" ht="12" customHeight="1">
      <c r="C17" s="46" t="s">
        <v>83</v>
      </c>
      <c r="D17" s="54"/>
      <c r="E17" s="65">
        <v>3912</v>
      </c>
      <c r="F17" s="64"/>
      <c r="G17" s="65">
        <v>6397</v>
      </c>
      <c r="H17" s="54"/>
      <c r="I17" s="66">
        <v>6397</v>
      </c>
      <c r="J17" s="54"/>
      <c r="K17" s="54"/>
      <c r="L17" s="66">
        <v>6396919</v>
      </c>
      <c r="M17" s="64"/>
      <c r="N17" s="64">
        <v>8516</v>
      </c>
      <c r="O17" s="53"/>
      <c r="P17" s="46">
        <f>+N17/4</f>
        <v>2129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3:27" ht="12" customHeight="1">
      <c r="C18" s="46" t="s">
        <v>144</v>
      </c>
      <c r="D18" s="54"/>
      <c r="E18" s="65">
        <v>28</v>
      </c>
      <c r="F18" s="64"/>
      <c r="G18" s="65">
        <v>0</v>
      </c>
      <c r="H18" s="54"/>
      <c r="I18" s="66"/>
      <c r="J18" s="54"/>
      <c r="K18" s="54"/>
      <c r="L18" s="66"/>
      <c r="M18" s="64"/>
      <c r="N18" s="64"/>
      <c r="O18" s="53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3:27" ht="12" customHeight="1">
      <c r="C19" s="46" t="s">
        <v>136</v>
      </c>
      <c r="D19" s="54"/>
      <c r="E19" s="65">
        <v>318</v>
      </c>
      <c r="F19" s="64"/>
      <c r="G19" s="65">
        <v>508</v>
      </c>
      <c r="H19" s="54"/>
      <c r="I19" s="66"/>
      <c r="J19" s="54"/>
      <c r="K19" s="54"/>
      <c r="L19" s="66"/>
      <c r="M19" s="64"/>
      <c r="N19" s="64"/>
      <c r="O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3:27" ht="12" customHeight="1">
      <c r="C20" s="46" t="s">
        <v>137</v>
      </c>
      <c r="D20" s="54"/>
      <c r="E20" s="65">
        <v>-278</v>
      </c>
      <c r="F20" s="64"/>
      <c r="G20" s="65">
        <v>-805</v>
      </c>
      <c r="H20" s="54"/>
      <c r="I20" s="66"/>
      <c r="J20" s="54"/>
      <c r="K20" s="54"/>
      <c r="L20" s="66"/>
      <c r="M20" s="64"/>
      <c r="N20" s="64"/>
      <c r="O20" s="5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3:27" ht="12" customHeight="1">
      <c r="C21" s="46" t="s">
        <v>84</v>
      </c>
      <c r="D21" s="54"/>
      <c r="E21" s="67">
        <v>-284</v>
      </c>
      <c r="F21" s="64"/>
      <c r="G21" s="65">
        <v>-259</v>
      </c>
      <c r="H21" s="54"/>
      <c r="I21" s="66">
        <v>-259</v>
      </c>
      <c r="J21" s="54"/>
      <c r="K21" s="54"/>
      <c r="L21" s="66">
        <v>-259454</v>
      </c>
      <c r="M21" s="64"/>
      <c r="N21" s="64">
        <v>-259</v>
      </c>
      <c r="O21" s="53"/>
      <c r="P21" s="46">
        <f>+N21/4</f>
        <v>-64.75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4:27" ht="12" customHeight="1">
      <c r="D22" s="54"/>
      <c r="E22" s="64"/>
      <c r="F22" s="64"/>
      <c r="G22" s="68"/>
      <c r="H22" s="54"/>
      <c r="I22" s="66"/>
      <c r="J22" s="54"/>
      <c r="K22" s="54"/>
      <c r="L22" s="66"/>
      <c r="M22" s="64"/>
      <c r="N22" s="64"/>
      <c r="O22" s="53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2:27" ht="12" customHeight="1">
      <c r="B23" s="46" t="s">
        <v>85</v>
      </c>
      <c r="D23" s="54"/>
      <c r="E23" s="66">
        <f>SUM(E10:E21)</f>
        <v>2285</v>
      </c>
      <c r="F23" s="66"/>
      <c r="G23" s="69">
        <f>SUM(G10:G21)</f>
        <v>10337</v>
      </c>
      <c r="H23" s="54"/>
      <c r="I23" s="66">
        <f>SUM(I10:I21)</f>
        <v>9949</v>
      </c>
      <c r="J23" s="54"/>
      <c r="K23" s="54"/>
      <c r="L23" s="66">
        <f>SUM(L10:L21)</f>
        <v>9948625</v>
      </c>
      <c r="M23" s="64"/>
      <c r="N23" s="64">
        <f>SUM(N10:N21)</f>
        <v>18251</v>
      </c>
      <c r="O23" s="53"/>
      <c r="P23" s="64">
        <f>SUM(P10:P21)</f>
        <v>4562.75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4:27" ht="12" customHeight="1">
      <c r="D24" s="54"/>
      <c r="E24" s="66"/>
      <c r="F24" s="66"/>
      <c r="G24" s="69"/>
      <c r="H24" s="54"/>
      <c r="I24" s="66"/>
      <c r="J24" s="54"/>
      <c r="K24" s="54"/>
      <c r="L24" s="66"/>
      <c r="M24" s="64"/>
      <c r="N24" s="64"/>
      <c r="O24" s="53"/>
      <c r="P24" s="6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2" customHeight="1">
      <c r="A25" s="84"/>
      <c r="B25" s="84"/>
      <c r="C25" s="84" t="s">
        <v>33</v>
      </c>
      <c r="D25" s="85"/>
      <c r="E25" s="86">
        <v>259</v>
      </c>
      <c r="F25" s="86"/>
      <c r="G25" s="87">
        <v>4697</v>
      </c>
      <c r="H25" s="85"/>
      <c r="I25" s="90">
        <v>4697</v>
      </c>
      <c r="J25" s="85"/>
      <c r="K25" s="85"/>
      <c r="L25" s="90">
        <v>4697459</v>
      </c>
      <c r="M25" s="86"/>
      <c r="N25" s="86">
        <v>-12406</v>
      </c>
      <c r="O25" s="91"/>
      <c r="P25" s="84">
        <f>+N25/4</f>
        <v>-3101.5</v>
      </c>
      <c r="Q25" s="85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3:27" ht="12" customHeight="1">
      <c r="C26" s="46" t="s">
        <v>114</v>
      </c>
      <c r="D26" s="54"/>
      <c r="E26" s="64"/>
      <c r="F26" s="64"/>
      <c r="G26" s="65"/>
      <c r="H26" s="54"/>
      <c r="I26" s="66"/>
      <c r="J26" s="54"/>
      <c r="K26" s="54"/>
      <c r="L26" s="66"/>
      <c r="M26" s="64"/>
      <c r="N26" s="64"/>
      <c r="O26" s="5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3:27" ht="12" customHeight="1">
      <c r="C27" s="46" t="s">
        <v>115</v>
      </c>
      <c r="D27" s="54"/>
      <c r="E27" s="64">
        <v>51</v>
      </c>
      <c r="F27" s="64"/>
      <c r="G27" s="65">
        <v>-367</v>
      </c>
      <c r="H27" s="54"/>
      <c r="I27" s="66">
        <v>-367</v>
      </c>
      <c r="J27" s="54"/>
      <c r="K27" s="54"/>
      <c r="L27" s="66">
        <v>-367456</v>
      </c>
      <c r="M27" s="64"/>
      <c r="N27" s="64">
        <v>2049</v>
      </c>
      <c r="O27" s="53"/>
      <c r="P27" s="46">
        <f>+N27/4</f>
        <v>512.25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3:27" ht="12" customHeight="1">
      <c r="C28" s="46" t="s">
        <v>116</v>
      </c>
      <c r="D28" s="54"/>
      <c r="E28" s="64">
        <v>55185</v>
      </c>
      <c r="F28" s="64"/>
      <c r="G28" s="65">
        <v>-2073</v>
      </c>
      <c r="H28" s="54"/>
      <c r="J28" s="54"/>
      <c r="K28" s="54"/>
      <c r="O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3:27" ht="12" customHeight="1">
      <c r="C29" s="46" t="s">
        <v>117</v>
      </c>
      <c r="D29" s="54"/>
      <c r="E29" s="64">
        <v>3261</v>
      </c>
      <c r="F29" s="64"/>
      <c r="G29" s="65">
        <v>3673</v>
      </c>
      <c r="H29" s="54"/>
      <c r="I29" s="66">
        <v>3673</v>
      </c>
      <c r="J29" s="54"/>
      <c r="K29" s="54"/>
      <c r="L29" s="66">
        <v>3672846</v>
      </c>
      <c r="M29" s="64"/>
      <c r="N29" s="64">
        <v>1830</v>
      </c>
      <c r="O29" s="53"/>
      <c r="P29" s="46">
        <f>+N29/4</f>
        <v>457.5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3:27" ht="12" customHeight="1">
      <c r="C30" s="46" t="s">
        <v>118</v>
      </c>
      <c r="D30" s="54"/>
      <c r="E30" s="67">
        <v>-30939</v>
      </c>
      <c r="F30" s="64"/>
      <c r="G30" s="70">
        <v>4455</v>
      </c>
      <c r="H30" s="54"/>
      <c r="I30" s="64">
        <v>4456</v>
      </c>
      <c r="J30" s="54"/>
      <c r="K30" s="54"/>
      <c r="L30" s="67">
        <v>4455648</v>
      </c>
      <c r="M30" s="64"/>
      <c r="N30" s="67">
        <v>-5664</v>
      </c>
      <c r="O30" s="53"/>
      <c r="P30" s="46">
        <f>+N30/4</f>
        <v>-1416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4:27" ht="12" customHeight="1">
      <c r="D31" s="54"/>
      <c r="E31" s="64"/>
      <c r="F31" s="64"/>
      <c r="G31" s="65"/>
      <c r="H31" s="54"/>
      <c r="J31" s="54"/>
      <c r="K31" s="54"/>
      <c r="M31" s="54"/>
      <c r="N31" s="54"/>
      <c r="O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2:27" ht="12" customHeight="1">
      <c r="B32" s="46" t="s">
        <v>86</v>
      </c>
      <c r="D32" s="54"/>
      <c r="E32" s="66">
        <f>SUM(E23:E30)</f>
        <v>30102</v>
      </c>
      <c r="F32" s="66"/>
      <c r="G32" s="69">
        <f>SUM(G23:G30)</f>
        <v>20722</v>
      </c>
      <c r="H32" s="66"/>
      <c r="I32" s="66">
        <f>SUM(I23:I30)</f>
        <v>22408</v>
      </c>
      <c r="J32" s="54"/>
      <c r="K32" s="54"/>
      <c r="L32" s="66">
        <f>SUM(L23:L30)</f>
        <v>22407122</v>
      </c>
      <c r="M32" s="64"/>
      <c r="N32" s="64">
        <f>SUM(N23:N30)</f>
        <v>4060</v>
      </c>
      <c r="O32" s="5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4:27" ht="12" customHeight="1">
      <c r="D33" s="54"/>
      <c r="E33" s="66"/>
      <c r="F33" s="66"/>
      <c r="G33" s="69"/>
      <c r="H33" s="66"/>
      <c r="I33" s="66"/>
      <c r="J33" s="54"/>
      <c r="K33" s="54"/>
      <c r="L33" s="66"/>
      <c r="M33" s="64"/>
      <c r="N33" s="64"/>
      <c r="O33" s="53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3:27" ht="12" customHeight="1">
      <c r="C34" s="46" t="s">
        <v>87</v>
      </c>
      <c r="D34" s="54"/>
      <c r="E34" s="64">
        <v>-2328</v>
      </c>
      <c r="F34" s="64"/>
      <c r="G34" s="65">
        <v>-2027</v>
      </c>
      <c r="H34" s="54"/>
      <c r="I34" s="66">
        <v>-2027</v>
      </c>
      <c r="J34" s="54"/>
      <c r="K34" s="54"/>
      <c r="L34" s="66">
        <v>-2027231</v>
      </c>
      <c r="M34" s="54"/>
      <c r="N34" s="54">
        <v>-653</v>
      </c>
      <c r="O34" s="53"/>
      <c r="P34" s="46">
        <f>+N34/4</f>
        <v>-163.25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3:27" ht="12" customHeight="1">
      <c r="C35" s="46" t="s">
        <v>88</v>
      </c>
      <c r="D35" s="54"/>
      <c r="E35" s="65">
        <f>-E16</f>
        <v>508</v>
      </c>
      <c r="F35" s="64"/>
      <c r="G35" s="65">
        <v>345</v>
      </c>
      <c r="H35" s="54"/>
      <c r="I35" s="66">
        <v>345</v>
      </c>
      <c r="J35" s="54"/>
      <c r="K35" s="54"/>
      <c r="L35" s="66">
        <v>344630</v>
      </c>
      <c r="M35" s="64"/>
      <c r="N35" s="64">
        <v>97</v>
      </c>
      <c r="O35" s="53"/>
      <c r="P35" s="46">
        <f>+N35/4</f>
        <v>24.25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3:27" ht="12" customHeight="1">
      <c r="C36" s="46" t="s">
        <v>89</v>
      </c>
      <c r="D36" s="54"/>
      <c r="E36" s="70">
        <f>-E17</f>
        <v>-3912</v>
      </c>
      <c r="F36" s="64"/>
      <c r="G36" s="70">
        <f>-G17</f>
        <v>-6397</v>
      </c>
      <c r="H36" s="54"/>
      <c r="I36" s="67">
        <v>-6397</v>
      </c>
      <c r="J36" s="54"/>
      <c r="K36" s="54"/>
      <c r="L36" s="67">
        <v>-6396919</v>
      </c>
      <c r="M36" s="64"/>
      <c r="N36" s="67">
        <v>-8516</v>
      </c>
      <c r="O36" s="53"/>
      <c r="P36" s="71">
        <f>+N36/4</f>
        <v>-2129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4:27" ht="12" customHeight="1">
      <c r="D37" s="54"/>
      <c r="E37" s="64"/>
      <c r="F37" s="64"/>
      <c r="G37" s="65"/>
      <c r="H37" s="54"/>
      <c r="J37" s="54"/>
      <c r="K37" s="54"/>
      <c r="M37" s="64"/>
      <c r="N37" s="64"/>
      <c r="O37" s="53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2:27" ht="12" customHeight="1">
      <c r="B38" s="46" t="s">
        <v>90</v>
      </c>
      <c r="D38" s="54"/>
      <c r="E38" s="67">
        <f>SUM(E32:E36)</f>
        <v>24370</v>
      </c>
      <c r="F38" s="64"/>
      <c r="G38" s="70">
        <f>SUM(G32:G36)</f>
        <v>12643</v>
      </c>
      <c r="H38" s="64"/>
      <c r="I38" s="67">
        <f>SUM(I32:I36)</f>
        <v>14329</v>
      </c>
      <c r="J38" s="54"/>
      <c r="K38" s="54"/>
      <c r="L38" s="67">
        <f>SUM(L32:L36)</f>
        <v>14327602</v>
      </c>
      <c r="M38" s="64"/>
      <c r="N38" s="67">
        <f>SUM(N32:N36)</f>
        <v>-5012</v>
      </c>
      <c r="O38" s="53"/>
      <c r="P38" s="67">
        <f>SUM(P32:P36)</f>
        <v>-2268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4:27" ht="12" customHeight="1">
      <c r="D39" s="54"/>
      <c r="E39" s="64"/>
      <c r="F39" s="64"/>
      <c r="G39" s="65"/>
      <c r="H39" s="54"/>
      <c r="I39" s="64"/>
      <c r="J39" s="54"/>
      <c r="K39" s="54"/>
      <c r="L39" s="64"/>
      <c r="M39" s="64"/>
      <c r="N39" s="64"/>
      <c r="O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2" customHeight="1">
      <c r="A40" s="62" t="s">
        <v>91</v>
      </c>
      <c r="D40" s="54"/>
      <c r="E40" s="64"/>
      <c r="F40" s="64"/>
      <c r="G40" s="65"/>
      <c r="H40" s="54"/>
      <c r="I40" s="66"/>
      <c r="J40" s="54"/>
      <c r="K40" s="54"/>
      <c r="L40" s="66"/>
      <c r="M40" s="64"/>
      <c r="N40" s="64"/>
      <c r="O40" s="5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2:27" ht="12" customHeight="1">
      <c r="B41" s="63" t="s">
        <v>92</v>
      </c>
      <c r="D41" s="54"/>
      <c r="E41" s="65">
        <v>-241</v>
      </c>
      <c r="F41" s="65"/>
      <c r="G41" s="65">
        <v>-574</v>
      </c>
      <c r="H41" s="60"/>
      <c r="I41" s="69">
        <v>-574</v>
      </c>
      <c r="J41" s="60"/>
      <c r="K41" s="54"/>
      <c r="L41" s="66">
        <v>-574442</v>
      </c>
      <c r="M41" s="64"/>
      <c r="N41" s="64">
        <v>-163</v>
      </c>
      <c r="O41" s="53"/>
      <c r="P41" s="46">
        <v>0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2:27" ht="12" customHeight="1">
      <c r="B42" s="46" t="s">
        <v>93</v>
      </c>
      <c r="D42" s="54"/>
      <c r="E42" s="65"/>
      <c r="F42" s="65"/>
      <c r="G42" s="65"/>
      <c r="H42" s="60"/>
      <c r="I42" s="47"/>
      <c r="J42" s="60"/>
      <c r="K42" s="54"/>
      <c r="O42" s="53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2:27" ht="12" customHeight="1">
      <c r="B43" s="46" t="s">
        <v>94</v>
      </c>
      <c r="D43" s="54"/>
      <c r="E43" s="65">
        <v>2384</v>
      </c>
      <c r="F43" s="65"/>
      <c r="G43" s="65">
        <v>5869</v>
      </c>
      <c r="H43" s="60"/>
      <c r="I43" s="69">
        <v>5869</v>
      </c>
      <c r="J43" s="60"/>
      <c r="K43" s="54"/>
      <c r="L43" s="66">
        <f>5801947+66680</f>
        <v>5868627</v>
      </c>
      <c r="M43" s="64"/>
      <c r="N43" s="64">
        <v>18451</v>
      </c>
      <c r="O43" s="53"/>
      <c r="P43" s="46">
        <v>0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2:27" ht="12" customHeight="1">
      <c r="B44" s="46" t="s">
        <v>138</v>
      </c>
      <c r="D44" s="54"/>
      <c r="E44" s="65">
        <v>-514</v>
      </c>
      <c r="F44" s="65"/>
      <c r="G44" s="65">
        <v>2923</v>
      </c>
      <c r="H44" s="60"/>
      <c r="I44" s="69"/>
      <c r="J44" s="60"/>
      <c r="K44" s="54"/>
      <c r="L44" s="66"/>
      <c r="M44" s="64"/>
      <c r="N44" s="64"/>
      <c r="O44" s="53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2:27" ht="12" customHeight="1">
      <c r="B45" s="46" t="s">
        <v>139</v>
      </c>
      <c r="D45" s="54"/>
      <c r="E45" s="70">
        <v>0</v>
      </c>
      <c r="F45" s="65"/>
      <c r="G45" s="65">
        <v>-68</v>
      </c>
      <c r="H45" s="60"/>
      <c r="I45" s="69"/>
      <c r="J45" s="60"/>
      <c r="K45" s="54"/>
      <c r="L45" s="66"/>
      <c r="M45" s="64"/>
      <c r="N45" s="64"/>
      <c r="O45" s="53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4:27" ht="12" customHeight="1">
      <c r="D46" s="54"/>
      <c r="E46" s="64"/>
      <c r="F46" s="64"/>
      <c r="G46" s="68"/>
      <c r="H46" s="54"/>
      <c r="I46" s="64"/>
      <c r="J46" s="54"/>
      <c r="K46" s="54"/>
      <c r="L46" s="64"/>
      <c r="M46" s="64"/>
      <c r="N46" s="64"/>
      <c r="O46" s="53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2:27" ht="12" customHeight="1">
      <c r="B47" s="46" t="s">
        <v>95</v>
      </c>
      <c r="D47" s="54"/>
      <c r="E47" s="67">
        <f>SUM(E41:E46)</f>
        <v>1629</v>
      </c>
      <c r="F47" s="64"/>
      <c r="G47" s="70">
        <f>SUM(G41:G46)</f>
        <v>8150</v>
      </c>
      <c r="H47" s="64"/>
      <c r="I47" s="67">
        <f>SUM(I41:I46)</f>
        <v>5295</v>
      </c>
      <c r="J47" s="54"/>
      <c r="K47" s="54"/>
      <c r="L47" s="67">
        <f>SUM(L41:L46)</f>
        <v>5294185</v>
      </c>
      <c r="M47" s="64"/>
      <c r="N47" s="67">
        <f>SUM(N41:N43)</f>
        <v>18288</v>
      </c>
      <c r="O47" s="53"/>
      <c r="P47" s="67">
        <f>SUM(P41:P43)</f>
        <v>0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4:27" ht="12" customHeight="1">
      <c r="D48" s="54"/>
      <c r="E48" s="64"/>
      <c r="F48" s="64"/>
      <c r="G48" s="65"/>
      <c r="H48" s="54"/>
      <c r="I48" s="64"/>
      <c r="J48" s="54"/>
      <c r="K48" s="54"/>
      <c r="L48" s="64"/>
      <c r="M48" s="64"/>
      <c r="N48" s="64"/>
      <c r="O48" s="53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2" customHeight="1">
      <c r="A49" s="62" t="s">
        <v>96</v>
      </c>
      <c r="D49" s="54"/>
      <c r="E49" s="64"/>
      <c r="F49" s="64"/>
      <c r="G49" s="65"/>
      <c r="H49" s="54"/>
      <c r="I49" s="64"/>
      <c r="J49" s="54"/>
      <c r="K49" s="54"/>
      <c r="L49" s="64"/>
      <c r="M49" s="64"/>
      <c r="N49" s="64"/>
      <c r="O49" s="5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2:27" ht="12" customHeight="1">
      <c r="B50" s="63" t="s">
        <v>131</v>
      </c>
      <c r="D50" s="54"/>
      <c r="E50" s="64">
        <v>-2175</v>
      </c>
      <c r="F50" s="64"/>
      <c r="G50" s="65">
        <v>-1819</v>
      </c>
      <c r="H50" s="54"/>
      <c r="I50" s="64">
        <v>-1819</v>
      </c>
      <c r="J50" s="54"/>
      <c r="K50" s="54"/>
      <c r="L50" s="64">
        <v>-1818555</v>
      </c>
      <c r="M50" s="64"/>
      <c r="N50" s="64">
        <v>-5754</v>
      </c>
      <c r="O50" s="53"/>
      <c r="P50" s="46">
        <f>+N50/4</f>
        <v>-1438.5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2:27" ht="12" customHeight="1">
      <c r="B51" s="75" t="s">
        <v>142</v>
      </c>
      <c r="D51" s="54"/>
      <c r="E51" s="64">
        <f>5102+150</f>
        <v>5252</v>
      </c>
      <c r="F51" s="64"/>
      <c r="G51" s="65">
        <v>0</v>
      </c>
      <c r="H51" s="54"/>
      <c r="I51" s="64"/>
      <c r="J51" s="54"/>
      <c r="K51" s="54"/>
      <c r="L51" s="64"/>
      <c r="M51" s="64"/>
      <c r="N51" s="64"/>
      <c r="O51" s="5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2" customHeight="1">
      <c r="A52" s="84"/>
      <c r="B52" s="84" t="s">
        <v>97</v>
      </c>
      <c r="C52" s="84"/>
      <c r="D52" s="85"/>
      <c r="E52" s="86">
        <v>-24163</v>
      </c>
      <c r="F52" s="86"/>
      <c r="G52" s="87">
        <f>-9319-5896</f>
        <v>-15215</v>
      </c>
      <c r="H52" s="85"/>
      <c r="I52" s="86">
        <v>-9319</v>
      </c>
      <c r="J52" s="85"/>
      <c r="K52" s="85"/>
      <c r="L52" s="86">
        <v>-9319147</v>
      </c>
      <c r="M52" s="86"/>
      <c r="N52" s="86">
        <v>-11051</v>
      </c>
      <c r="O52" s="91"/>
      <c r="P52" s="84">
        <f>+N52/4</f>
        <v>-2762.75</v>
      </c>
      <c r="Q52" s="85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2" customHeight="1">
      <c r="A53" s="84"/>
      <c r="B53" s="84" t="s">
        <v>75</v>
      </c>
      <c r="C53" s="84"/>
      <c r="D53" s="85"/>
      <c r="E53" s="88">
        <v>-150</v>
      </c>
      <c r="F53" s="86"/>
      <c r="G53" s="89">
        <v>-543</v>
      </c>
      <c r="H53" s="85"/>
      <c r="I53" s="86"/>
      <c r="J53" s="85"/>
      <c r="K53" s="85"/>
      <c r="L53" s="86"/>
      <c r="M53" s="86"/>
      <c r="N53" s="86"/>
      <c r="O53" s="91"/>
      <c r="P53" s="84"/>
      <c r="Q53" s="85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5:27" ht="12" customHeight="1">
      <c r="E54" s="66"/>
      <c r="F54" s="64"/>
      <c r="G54" s="69"/>
      <c r="O54" s="53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2:27" ht="12" customHeight="1">
      <c r="B55" s="46" t="s">
        <v>98</v>
      </c>
      <c r="D55" s="54"/>
      <c r="E55" s="67">
        <f>SUM(E50:E54)</f>
        <v>-21236</v>
      </c>
      <c r="F55" s="64"/>
      <c r="G55" s="70">
        <f>SUM(G50:G54)</f>
        <v>-17577</v>
      </c>
      <c r="H55" s="64"/>
      <c r="I55" s="67">
        <f>SUM(I50:I54)</f>
        <v>-11138</v>
      </c>
      <c r="J55" s="54"/>
      <c r="K55" s="54"/>
      <c r="L55" s="67">
        <f>SUM(L50:L54)</f>
        <v>-11137702</v>
      </c>
      <c r="M55" s="64"/>
      <c r="N55" s="67">
        <f>SUM(N50:N54)</f>
        <v>-16805</v>
      </c>
      <c r="O55" s="53"/>
      <c r="P55" s="67">
        <f>SUM(P50:P54)</f>
        <v>-4201.25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4:27" ht="12" customHeight="1">
      <c r="D56" s="54"/>
      <c r="E56" s="64"/>
      <c r="F56" s="64"/>
      <c r="G56" s="65"/>
      <c r="H56" s="54"/>
      <c r="I56" s="64"/>
      <c r="J56" s="54"/>
      <c r="K56" s="54"/>
      <c r="L56" s="64"/>
      <c r="M56" s="64"/>
      <c r="N56" s="64"/>
      <c r="O56" s="53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2" customHeight="1">
      <c r="A57" s="61" t="s">
        <v>99</v>
      </c>
      <c r="D57" s="54"/>
      <c r="E57" s="64">
        <f>E38+E47+E55</f>
        <v>4763</v>
      </c>
      <c r="F57" s="64"/>
      <c r="G57" s="65">
        <f>G38+G47+G55</f>
        <v>3216</v>
      </c>
      <c r="H57" s="64"/>
      <c r="I57" s="64">
        <f>I38+I47+I55</f>
        <v>8486</v>
      </c>
      <c r="J57" s="54"/>
      <c r="K57" s="54"/>
      <c r="L57" s="64">
        <f>L38+L47+L55</f>
        <v>8484085</v>
      </c>
      <c r="M57" s="64"/>
      <c r="N57" s="64">
        <f>N38+N47+N55</f>
        <v>-3529</v>
      </c>
      <c r="O57" s="53"/>
      <c r="P57" s="64">
        <f>P38+P47+P55</f>
        <v>-6469.25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2:27" ht="12" customHeight="1">
      <c r="B58" s="46" t="s">
        <v>102</v>
      </c>
      <c r="D58" s="54"/>
      <c r="E58" s="67">
        <v>-5619</v>
      </c>
      <c r="F58" s="64"/>
      <c r="G58" s="70">
        <v>-8835</v>
      </c>
      <c r="H58" s="64"/>
      <c r="I58" s="67">
        <v>-8835</v>
      </c>
      <c r="J58" s="54"/>
      <c r="K58" s="54"/>
      <c r="L58" s="67">
        <v>-8834644</v>
      </c>
      <c r="M58" s="64"/>
      <c r="N58" s="67">
        <v>-11885</v>
      </c>
      <c r="O58" s="53"/>
      <c r="P58" s="71">
        <v>-11885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4:27" ht="12" customHeight="1">
      <c r="D59" s="54"/>
      <c r="E59" s="64"/>
      <c r="F59" s="64"/>
      <c r="G59" s="65"/>
      <c r="H59" s="54"/>
      <c r="I59" s="64"/>
      <c r="J59" s="54"/>
      <c r="K59" s="54"/>
      <c r="L59" s="64"/>
      <c r="M59" s="64"/>
      <c r="N59" s="64"/>
      <c r="O59" s="53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ht="12" customHeight="1">
      <c r="A60" s="61" t="s">
        <v>100</v>
      </c>
      <c r="D60" s="54"/>
      <c r="E60" s="64"/>
      <c r="F60" s="64"/>
      <c r="G60" s="65"/>
      <c r="H60" s="54"/>
      <c r="I60" s="64"/>
      <c r="J60" s="54"/>
      <c r="K60" s="54"/>
      <c r="L60" s="64"/>
      <c r="M60" s="64"/>
      <c r="N60" s="64"/>
      <c r="O60" s="53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ht="12" customHeight="1" thickBot="1">
      <c r="A61" s="61" t="s">
        <v>103</v>
      </c>
      <c r="B61" s="63"/>
      <c r="D61" s="54"/>
      <c r="E61" s="72">
        <f>SUM(E57:E60)</f>
        <v>-856</v>
      </c>
      <c r="F61" s="64"/>
      <c r="G61" s="73">
        <f>SUM(G57:G60)</f>
        <v>-5619</v>
      </c>
      <c r="H61" s="64"/>
      <c r="I61" s="72">
        <f>SUM(I57:I60)</f>
        <v>-349</v>
      </c>
      <c r="J61" s="54"/>
      <c r="K61" s="54"/>
      <c r="L61" s="74">
        <f>SUM(L57:L60)</f>
        <v>-350559</v>
      </c>
      <c r="M61" s="64"/>
      <c r="N61" s="72">
        <f>SUM(N57:N60)</f>
        <v>-15414</v>
      </c>
      <c r="O61" s="53"/>
      <c r="P61" s="72">
        <f>SUM(P57:P60)</f>
        <v>-18354.25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27" ht="12" customHeight="1">
      <c r="A62" s="61"/>
      <c r="B62" s="63"/>
      <c r="D62" s="54"/>
      <c r="E62" s="64"/>
      <c r="F62" s="64"/>
      <c r="G62" s="65"/>
      <c r="H62" s="64"/>
      <c r="I62" s="64"/>
      <c r="J62" s="54"/>
      <c r="K62" s="54"/>
      <c r="L62" s="64"/>
      <c r="M62" s="64"/>
      <c r="N62" s="64"/>
      <c r="O62" s="53"/>
      <c r="P62" s="6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 ht="12" customHeight="1">
      <c r="A63" s="61" t="s">
        <v>100</v>
      </c>
      <c r="D63" s="54"/>
      <c r="E63" s="64"/>
      <c r="F63" s="64"/>
      <c r="G63" s="65"/>
      <c r="H63" s="64"/>
      <c r="I63" s="64"/>
      <c r="J63" s="54"/>
      <c r="K63" s="54"/>
      <c r="L63" s="64"/>
      <c r="M63" s="64"/>
      <c r="N63" s="64"/>
      <c r="O63" s="53"/>
      <c r="P63" s="6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:27" ht="12" customHeight="1">
      <c r="A64" s="61" t="s">
        <v>104</v>
      </c>
      <c r="B64" s="63"/>
      <c r="D64" s="54"/>
      <c r="E64" s="64"/>
      <c r="F64" s="64"/>
      <c r="G64" s="65"/>
      <c r="H64" s="64"/>
      <c r="I64" s="64"/>
      <c r="J64" s="54"/>
      <c r="K64" s="54"/>
      <c r="L64" s="64"/>
      <c r="M64" s="64"/>
      <c r="N64" s="64"/>
      <c r="O64" s="53"/>
      <c r="P64" s="6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 ht="12" customHeight="1">
      <c r="A65" s="61"/>
      <c r="B65" s="63"/>
      <c r="D65" s="54"/>
      <c r="E65" s="64"/>
      <c r="F65" s="64"/>
      <c r="G65" s="65"/>
      <c r="H65" s="64"/>
      <c r="I65" s="64"/>
      <c r="J65" s="54"/>
      <c r="K65" s="54"/>
      <c r="L65" s="64"/>
      <c r="M65" s="64"/>
      <c r="N65" s="64"/>
      <c r="O65" s="53"/>
      <c r="P65" s="6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 ht="12" customHeight="1">
      <c r="A66" s="61"/>
      <c r="B66" s="75" t="s">
        <v>119</v>
      </c>
      <c r="D66" s="54"/>
      <c r="E66" s="64">
        <v>9389</v>
      </c>
      <c r="F66" s="64"/>
      <c r="G66" s="65">
        <v>6331</v>
      </c>
      <c r="H66" s="64"/>
      <c r="I66" s="64"/>
      <c r="J66" s="54"/>
      <c r="K66" s="54"/>
      <c r="L66" s="64"/>
      <c r="M66" s="64"/>
      <c r="N66" s="64"/>
      <c r="O66" s="53"/>
      <c r="P66" s="6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ht="12" customHeight="1">
      <c r="A67" s="61"/>
      <c r="B67" s="75" t="s">
        <v>105</v>
      </c>
      <c r="D67" s="54"/>
      <c r="E67" s="64">
        <v>-10245</v>
      </c>
      <c r="F67" s="64"/>
      <c r="G67" s="65">
        <v>-11950</v>
      </c>
      <c r="H67" s="64"/>
      <c r="I67" s="64"/>
      <c r="J67" s="54"/>
      <c r="K67" s="54"/>
      <c r="L67" s="64"/>
      <c r="M67" s="64"/>
      <c r="N67" s="64"/>
      <c r="O67" s="53"/>
      <c r="P67" s="6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ht="12" customHeight="1" thickBot="1">
      <c r="A68" s="61"/>
      <c r="B68" s="63"/>
      <c r="D68" s="54"/>
      <c r="E68" s="76">
        <f>SUM(E66:E67)</f>
        <v>-856</v>
      </c>
      <c r="F68" s="64"/>
      <c r="G68" s="77">
        <f>+G66+G67</f>
        <v>-5619</v>
      </c>
      <c r="H68" s="64"/>
      <c r="I68" s="64"/>
      <c r="J68" s="54"/>
      <c r="K68" s="54"/>
      <c r="L68" s="64"/>
      <c r="M68" s="64"/>
      <c r="N68" s="64"/>
      <c r="O68" s="53"/>
      <c r="P68" s="6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ht="12" customHeight="1">
      <c r="A69" s="61"/>
      <c r="B69" s="63"/>
      <c r="D69" s="54"/>
      <c r="E69" s="64"/>
      <c r="F69" s="64"/>
      <c r="G69" s="65"/>
      <c r="H69" s="64"/>
      <c r="I69" s="64"/>
      <c r="J69" s="54"/>
      <c r="K69" s="54"/>
      <c r="L69" s="64"/>
      <c r="M69" s="64"/>
      <c r="N69" s="64"/>
      <c r="O69" s="53"/>
      <c r="P69" s="6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ht="12" customHeight="1">
      <c r="A70" s="61"/>
      <c r="B70" s="63"/>
      <c r="D70" s="54"/>
      <c r="E70" s="65">
        <f>+E61-E68</f>
        <v>0</v>
      </c>
      <c r="F70" s="65"/>
      <c r="G70" s="65">
        <f>+G61-G68</f>
        <v>0</v>
      </c>
      <c r="H70" s="64"/>
      <c r="I70" s="64"/>
      <c r="J70" s="54"/>
      <c r="K70" s="54"/>
      <c r="L70" s="64"/>
      <c r="M70" s="64"/>
      <c r="N70" s="64"/>
      <c r="O70" s="53"/>
      <c r="P70" s="6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4:27" ht="12" customHeight="1">
      <c r="D71" s="54"/>
      <c r="E71" s="78"/>
      <c r="F71" s="78"/>
      <c r="G71" s="79"/>
      <c r="H71" s="64"/>
      <c r="I71" s="64"/>
      <c r="J71" s="54"/>
      <c r="K71" s="54"/>
      <c r="L71" s="64"/>
      <c r="M71" s="64"/>
      <c r="N71" s="64"/>
      <c r="O71" s="53"/>
      <c r="P71" s="6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4:27" ht="12" customHeight="1">
      <c r="D72" s="54"/>
      <c r="E72" s="78"/>
      <c r="F72" s="78"/>
      <c r="G72" s="79"/>
      <c r="H72" s="64"/>
      <c r="I72" s="64"/>
      <c r="J72" s="54"/>
      <c r="K72" s="54"/>
      <c r="L72" s="64"/>
      <c r="M72" s="64"/>
      <c r="N72" s="64"/>
      <c r="O72" s="53"/>
      <c r="P72" s="6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4:27" ht="12" customHeight="1">
      <c r="D73" s="54"/>
      <c r="E73" s="78"/>
      <c r="F73" s="78"/>
      <c r="G73" s="79"/>
      <c r="H73" s="64"/>
      <c r="I73" s="64"/>
      <c r="J73" s="54"/>
      <c r="K73" s="54"/>
      <c r="L73" s="64"/>
      <c r="M73" s="64"/>
      <c r="N73" s="64"/>
      <c r="O73" s="53"/>
      <c r="P73" s="6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4:27" ht="12" customHeight="1">
      <c r="D74" s="54"/>
      <c r="E74" s="54"/>
      <c r="F74" s="54"/>
      <c r="G74" s="60"/>
      <c r="H74" s="54"/>
      <c r="J74" s="54"/>
      <c r="K74" s="54"/>
      <c r="M74" s="54"/>
      <c r="N74" s="54"/>
      <c r="O74" s="53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4:27" ht="12" customHeight="1">
      <c r="D75" s="54"/>
      <c r="E75" s="54"/>
      <c r="F75" s="54"/>
      <c r="G75" s="60"/>
      <c r="H75" s="54"/>
      <c r="J75" s="54"/>
      <c r="K75" s="54"/>
      <c r="M75" s="54"/>
      <c r="N75" s="54"/>
      <c r="O75" s="53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6:27" ht="12" customHeight="1">
      <c r="F76" s="54"/>
      <c r="H76" s="54"/>
      <c r="J76" s="54"/>
      <c r="K76" s="54"/>
      <c r="M76" s="54"/>
      <c r="N76" s="54"/>
      <c r="O76" s="53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6:27" ht="12" customHeight="1">
      <c r="F77" s="54"/>
      <c r="H77" s="54"/>
      <c r="J77" s="54"/>
      <c r="K77" s="54"/>
      <c r="M77" s="54"/>
      <c r="N77" s="54"/>
      <c r="O77" s="53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6:27" ht="12" customHeight="1">
      <c r="F78" s="54"/>
      <c r="H78" s="54"/>
      <c r="J78" s="54"/>
      <c r="K78" s="54"/>
      <c r="M78" s="54"/>
      <c r="N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ht="12" customHeight="1">
      <c r="F79" s="54"/>
    </row>
    <row r="82" ht="12" customHeight="1">
      <c r="G82" s="80"/>
    </row>
    <row r="83" ht="12" customHeight="1">
      <c r="G83" s="80"/>
    </row>
    <row r="85" ht="12" customHeight="1">
      <c r="H85" s="62"/>
    </row>
    <row r="86" ht="12" customHeight="1">
      <c r="H86" s="62"/>
    </row>
  </sheetData>
  <printOptions/>
  <pageMargins left="0.5" right="0.5" top="1" bottom="0.5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workbookViewId="0" topLeftCell="A1">
      <pane xSplit="2" ySplit="3" topLeftCell="C10" activePane="bottomRight" state="split"/>
      <selection pane="topLeft" activeCell="A7" sqref="A7"/>
      <selection pane="topRight" activeCell="C7" sqref="C7"/>
      <selection pane="bottomLeft" activeCell="A10" sqref="A10"/>
      <selection pane="bottomRight" activeCell="C19" sqref="C19"/>
      <selection pane="topLeft" activeCell="A1" sqref="A1"/>
    </sheetView>
  </sheetViews>
  <sheetFormatPr defaultColWidth="9.140625" defaultRowHeight="12.75"/>
  <cols>
    <col min="1" max="1" width="6.57421875" style="3" customWidth="1"/>
    <col min="2" max="2" width="44.00390625" style="3" bestFit="1" customWidth="1"/>
    <col min="3" max="3" width="15.7109375" style="12" customWidth="1"/>
    <col min="4" max="4" width="1.7109375" style="12" customWidth="1"/>
    <col min="5" max="5" width="15.7109375" style="12" customWidth="1"/>
    <col min="6" max="16384" width="7.8515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130</v>
      </c>
      <c r="C3" s="16"/>
      <c r="D3" s="16"/>
      <c r="E3" s="16"/>
    </row>
    <row r="4" spans="1:5" s="2" customFormat="1" ht="15.75">
      <c r="A4" s="2" t="s">
        <v>140</v>
      </c>
      <c r="C4" s="16"/>
      <c r="D4" s="16"/>
      <c r="E4" s="16"/>
    </row>
    <row r="6" spans="3:5" s="1" customFormat="1" ht="12.75">
      <c r="C6" s="17" t="s">
        <v>43</v>
      </c>
      <c r="D6" s="17"/>
      <c r="E6" s="17" t="s">
        <v>44</v>
      </c>
    </row>
    <row r="7" spans="3:5" s="1" customFormat="1" ht="12.75">
      <c r="C7" s="42" t="s">
        <v>133</v>
      </c>
      <c r="D7" s="18"/>
      <c r="E7" s="42" t="s">
        <v>128</v>
      </c>
    </row>
    <row r="8" spans="3:5" s="1" customFormat="1" ht="12.75">
      <c r="C8" s="17" t="s">
        <v>55</v>
      </c>
      <c r="D8" s="17"/>
      <c r="E8" s="17" t="s">
        <v>55</v>
      </c>
    </row>
    <row r="10" spans="1:5" ht="12.75">
      <c r="A10" s="1" t="s">
        <v>26</v>
      </c>
      <c r="C10" s="11">
        <v>5881</v>
      </c>
      <c r="D10" s="11"/>
      <c r="E10" s="11">
        <v>16973</v>
      </c>
    </row>
    <row r="11" spans="1:5" ht="12.75">
      <c r="A11" s="1" t="s">
        <v>27</v>
      </c>
      <c r="C11" s="11">
        <v>9762</v>
      </c>
      <c r="D11" s="11"/>
      <c r="E11" s="11">
        <v>6053</v>
      </c>
    </row>
    <row r="12" spans="1:5" ht="12.75">
      <c r="A12" s="1" t="s">
        <v>141</v>
      </c>
      <c r="C12" s="11">
        <v>238</v>
      </c>
      <c r="D12" s="11"/>
      <c r="E12" s="11">
        <v>0</v>
      </c>
    </row>
    <row r="13" spans="1:5" ht="12.75">
      <c r="A13" s="1" t="s">
        <v>28</v>
      </c>
      <c r="C13" s="11">
        <v>425</v>
      </c>
      <c r="D13" s="11"/>
      <c r="E13" s="11">
        <v>425</v>
      </c>
    </row>
    <row r="14" spans="1:5" ht="12.75">
      <c r="A14" s="1" t="s">
        <v>24</v>
      </c>
      <c r="C14" s="11">
        <v>0</v>
      </c>
      <c r="D14" s="11"/>
      <c r="E14" s="11">
        <v>1679</v>
      </c>
    </row>
    <row r="15" spans="1:5" ht="12.75">
      <c r="A15" s="1"/>
      <c r="C15" s="11"/>
      <c r="D15" s="11"/>
      <c r="E15" s="11"/>
    </row>
    <row r="16" spans="3:5" ht="12.75">
      <c r="C16" s="11"/>
      <c r="D16" s="11"/>
      <c r="E16" s="11"/>
    </row>
    <row r="17" spans="1:5" ht="12.75">
      <c r="A17" s="1" t="s">
        <v>10</v>
      </c>
      <c r="C17" s="11"/>
      <c r="D17" s="11"/>
      <c r="E17" s="11"/>
    </row>
    <row r="18" spans="2:5" ht="12.75">
      <c r="B18" s="3" t="s">
        <v>29</v>
      </c>
      <c r="C18" s="11">
        <v>4903</v>
      </c>
      <c r="D18" s="11"/>
      <c r="E18" s="11">
        <v>3419</v>
      </c>
    </row>
    <row r="19" spans="2:5" ht="12.75">
      <c r="B19" s="3" t="s">
        <v>34</v>
      </c>
      <c r="C19" s="11">
        <v>41263</v>
      </c>
      <c r="D19" s="11"/>
      <c r="E19" s="11">
        <v>94769</v>
      </c>
    </row>
    <row r="20" spans="2:5" ht="12.75">
      <c r="B20" s="3" t="s">
        <v>33</v>
      </c>
      <c r="C20" s="11">
        <v>6818</v>
      </c>
      <c r="D20" s="11"/>
      <c r="E20" s="11">
        <v>7758</v>
      </c>
    </row>
    <row r="21" spans="2:5" ht="12.75">
      <c r="B21" s="3" t="s">
        <v>11</v>
      </c>
      <c r="C21" s="11">
        <f>30732+17670</f>
        <v>48402</v>
      </c>
      <c r="D21" s="11"/>
      <c r="E21" s="11">
        <v>40944</v>
      </c>
    </row>
    <row r="22" spans="2:5" ht="12.75">
      <c r="B22" s="3" t="s">
        <v>30</v>
      </c>
      <c r="C22" s="11">
        <f>4670+4719</f>
        <v>9389</v>
      </c>
      <c r="D22" s="11"/>
      <c r="E22" s="11">
        <v>6331</v>
      </c>
    </row>
    <row r="23" spans="3:5" ht="12.75">
      <c r="C23" s="19">
        <f>SUM(C18:C22)</f>
        <v>110775</v>
      </c>
      <c r="D23" s="11"/>
      <c r="E23" s="19">
        <f>SUM(E18:E22)</f>
        <v>153221</v>
      </c>
    </row>
    <row r="24" spans="3:5" ht="12.75">
      <c r="C24" s="11"/>
      <c r="D24" s="11"/>
      <c r="E24" s="11"/>
    </row>
    <row r="25" spans="1:5" ht="12.75">
      <c r="A25" s="1" t="s">
        <v>12</v>
      </c>
      <c r="C25" s="11"/>
      <c r="D25" s="11"/>
      <c r="E25" s="11"/>
    </row>
    <row r="26" spans="2:5" ht="12.75">
      <c r="B26" s="3" t="s">
        <v>13</v>
      </c>
      <c r="C26" s="11">
        <f>-39679-11944-123-472</f>
        <v>-52218</v>
      </c>
      <c r="D26" s="11"/>
      <c r="E26" s="11">
        <f>-84493-51-59</f>
        <v>-84603</v>
      </c>
    </row>
    <row r="27" spans="2:5" ht="12.75">
      <c r="B27" s="3" t="s">
        <v>25</v>
      </c>
      <c r="C27" s="11">
        <f>-10245-5060</f>
        <v>-15305</v>
      </c>
      <c r="D27" s="11"/>
      <c r="E27" s="11">
        <v>-33626</v>
      </c>
    </row>
    <row r="28" spans="2:5" ht="12.75">
      <c r="B28" s="3" t="s">
        <v>8</v>
      </c>
      <c r="C28" s="11">
        <v>-7585</v>
      </c>
      <c r="D28" s="11"/>
      <c r="E28" s="11">
        <v>-7621</v>
      </c>
    </row>
    <row r="29" spans="3:5" ht="12.75">
      <c r="C29" s="19">
        <f>SUM(C25:C28)</f>
        <v>-75108</v>
      </c>
      <c r="D29" s="11"/>
      <c r="E29" s="19">
        <f>SUM(E25:E28)</f>
        <v>-125850</v>
      </c>
    </row>
    <row r="30" spans="3:5" ht="12.75">
      <c r="C30" s="11"/>
      <c r="D30" s="11"/>
      <c r="E30" s="11"/>
    </row>
    <row r="31" spans="1:5" ht="12.75">
      <c r="A31" s="1" t="s">
        <v>62</v>
      </c>
      <c r="C31" s="11">
        <f>+C23+C29</f>
        <v>35667</v>
      </c>
      <c r="D31" s="11"/>
      <c r="E31" s="11">
        <f>+E23+E29</f>
        <v>27371</v>
      </c>
    </row>
    <row r="32" spans="3:5" ht="12.75">
      <c r="C32" s="11"/>
      <c r="D32" s="11"/>
      <c r="E32" s="11"/>
    </row>
    <row r="33" spans="3:5" s="1" customFormat="1" ht="13.5" thickBot="1">
      <c r="C33" s="23">
        <f>+C31+SUM(C9:C15)</f>
        <v>51973</v>
      </c>
      <c r="D33" s="40"/>
      <c r="E33" s="23">
        <f>+E31+SUM(E9:E15)</f>
        <v>52501</v>
      </c>
    </row>
    <row r="34" spans="2:5" ht="13.5" thickTop="1">
      <c r="B34" s="3" t="s">
        <v>0</v>
      </c>
      <c r="C34" s="11" t="s">
        <v>0</v>
      </c>
      <c r="D34" s="11"/>
      <c r="E34" s="11"/>
    </row>
    <row r="35" spans="1:5" ht="12.75">
      <c r="A35" s="3" t="s">
        <v>15</v>
      </c>
      <c r="C35" s="11">
        <v>39362</v>
      </c>
      <c r="D35" s="11"/>
      <c r="E35" s="11">
        <v>33300</v>
      </c>
    </row>
    <row r="36" spans="1:5" ht="12.75">
      <c r="A36" s="3" t="s">
        <v>16</v>
      </c>
      <c r="C36" s="11" t="s">
        <v>0</v>
      </c>
      <c r="D36" s="11"/>
      <c r="E36" s="11"/>
    </row>
    <row r="37" spans="2:5" ht="12.75">
      <c r="B37" s="3" t="s">
        <v>17</v>
      </c>
      <c r="C37" s="11">
        <v>5959</v>
      </c>
      <c r="D37" s="11"/>
      <c r="E37" s="11">
        <v>1729</v>
      </c>
    </row>
    <row r="38" spans="2:5" ht="12.75">
      <c r="B38" s="3" t="s">
        <v>18</v>
      </c>
      <c r="C38" s="11">
        <v>3315</v>
      </c>
      <c r="D38" s="11"/>
      <c r="E38" s="11">
        <v>3279</v>
      </c>
    </row>
    <row r="39" spans="2:5" ht="12.75">
      <c r="B39" s="3" t="s">
        <v>19</v>
      </c>
      <c r="C39" s="24">
        <v>160</v>
      </c>
      <c r="D39" s="11"/>
      <c r="E39" s="24">
        <v>419</v>
      </c>
    </row>
    <row r="40" spans="1:5" ht="12.75">
      <c r="A40" s="1" t="s">
        <v>14</v>
      </c>
      <c r="C40" s="11">
        <f>SUM(C35:C39)</f>
        <v>48796</v>
      </c>
      <c r="D40" s="11"/>
      <c r="E40" s="11">
        <f>SUM(E35:E39)</f>
        <v>38727</v>
      </c>
    </row>
    <row r="41" spans="3:5" ht="12.75">
      <c r="C41" s="11"/>
      <c r="D41" s="11"/>
      <c r="E41" s="11"/>
    </row>
    <row r="42" spans="1:5" ht="12.75">
      <c r="A42" s="1" t="s">
        <v>20</v>
      </c>
      <c r="C42" s="11">
        <v>2227</v>
      </c>
      <c r="D42" s="11"/>
      <c r="E42" s="11">
        <v>2353</v>
      </c>
    </row>
    <row r="43" spans="3:5" ht="12.75">
      <c r="C43" s="11"/>
      <c r="D43" s="11"/>
      <c r="E43" s="11"/>
    </row>
    <row r="44" spans="1:5" ht="12.75">
      <c r="A44" s="1" t="s">
        <v>31</v>
      </c>
      <c r="C44" s="11">
        <v>854</v>
      </c>
      <c r="D44" s="11"/>
      <c r="E44" s="11">
        <v>1043</v>
      </c>
    </row>
    <row r="45" spans="1:5" ht="12.75">
      <c r="A45" s="1" t="s">
        <v>21</v>
      </c>
      <c r="C45" s="11">
        <v>83</v>
      </c>
      <c r="D45" s="11"/>
      <c r="E45" s="11">
        <v>7630</v>
      </c>
    </row>
    <row r="46" spans="1:5" ht="12.75">
      <c r="A46" s="1" t="s">
        <v>22</v>
      </c>
      <c r="C46" s="11" t="s">
        <v>0</v>
      </c>
      <c r="D46" s="11"/>
      <c r="E46" s="11"/>
    </row>
    <row r="47" spans="2:5" ht="12.75">
      <c r="B47" s="3" t="s">
        <v>23</v>
      </c>
      <c r="C47" s="11">
        <v>13</v>
      </c>
      <c r="D47" s="11"/>
      <c r="E47" s="11">
        <v>1143</v>
      </c>
    </row>
    <row r="48" spans="2:5" ht="12.75">
      <c r="B48" s="3" t="s">
        <v>32</v>
      </c>
      <c r="C48" s="11">
        <v>0</v>
      </c>
      <c r="D48" s="11"/>
      <c r="E48" s="11">
        <v>1605</v>
      </c>
    </row>
    <row r="49" spans="3:5" ht="12.75">
      <c r="C49" s="11"/>
      <c r="D49" s="11"/>
      <c r="E49" s="11"/>
    </row>
    <row r="50" spans="3:5" s="1" customFormat="1" ht="13.5" thickBot="1">
      <c r="C50" s="23">
        <f>SUM(C40:C49)</f>
        <v>51973</v>
      </c>
      <c r="D50" s="40"/>
      <c r="E50" s="23">
        <f>SUM(E40:E49)</f>
        <v>52501</v>
      </c>
    </row>
    <row r="51" spans="3:5" s="1" customFormat="1" ht="13.5" thickTop="1">
      <c r="C51" s="40"/>
      <c r="D51" s="40"/>
      <c r="E51" s="40"/>
    </row>
    <row r="52" spans="3:5" ht="12.75">
      <c r="C52" s="11"/>
      <c r="D52" s="11"/>
      <c r="E52" s="11"/>
    </row>
    <row r="53" s="12" customFormat="1" ht="12.75">
      <c r="A53" s="12" t="s">
        <v>109</v>
      </c>
    </row>
    <row r="54" s="12" customFormat="1" ht="12.75">
      <c r="A54" s="12" t="s">
        <v>110</v>
      </c>
    </row>
    <row r="55" spans="1:5" ht="12.75">
      <c r="A55" s="12" t="s">
        <v>112</v>
      </c>
      <c r="C55" s="11">
        <f>+C50-C33</f>
        <v>0</v>
      </c>
      <c r="D55" s="11"/>
      <c r="E55" s="11">
        <f>+E50-E33</f>
        <v>0</v>
      </c>
    </row>
  </sheetData>
  <printOptions/>
  <pageMargins left="0.75" right="0.75" top="1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SheetLayoutView="100" workbookViewId="0" topLeftCell="A1">
      <pane xSplit="3" ySplit="5" topLeftCell="L20" activePane="bottomRight" state="split"/>
      <selection pane="topLeft" activeCell="A7" sqref="A7"/>
      <selection pane="topRight" activeCell="D7" sqref="D7"/>
      <selection pane="bottomLeft" activeCell="A12" sqref="A12"/>
      <selection pane="bottomRight" activeCell="M25" sqref="M25"/>
      <selection pane="topLeft" activeCell="A1" sqref="A1"/>
    </sheetView>
  </sheetViews>
  <sheetFormatPr defaultColWidth="9.140625" defaultRowHeight="12.75"/>
  <cols>
    <col min="1" max="1" width="17.7109375" style="3" customWidth="1"/>
    <col min="2" max="2" width="1.7109375" style="3" customWidth="1"/>
    <col min="3" max="3" width="17.7109375" style="3" customWidth="1"/>
    <col min="4" max="4" width="1.7109375" style="3" customWidth="1"/>
    <col min="5" max="5" width="15.7109375" style="3" customWidth="1"/>
    <col min="6" max="6" width="1.7109375" style="3" customWidth="1"/>
    <col min="7" max="7" width="15.7109375" style="3" customWidth="1"/>
    <col min="8" max="8" width="1.7109375" style="3" customWidth="1"/>
    <col min="9" max="9" width="15.7109375" style="3" customWidth="1"/>
    <col min="10" max="10" width="1.7109375" style="3" customWidth="1"/>
    <col min="11" max="11" width="15.7109375" style="3" customWidth="1"/>
    <col min="12" max="12" width="1.7109375" style="3" customWidth="1"/>
    <col min="13" max="13" width="15.7109375" style="3" customWidth="1"/>
    <col min="14" max="14" width="1.7109375" style="3" customWidth="1"/>
    <col min="15" max="15" width="15.7109375" style="3" customWidth="1"/>
    <col min="16" max="19" width="8.00390625" style="3" customWidth="1"/>
    <col min="20" max="16384" width="7.8515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129</v>
      </c>
      <c r="B3" s="2"/>
    </row>
    <row r="4" spans="1:2" s="20" customFormat="1" ht="15.75">
      <c r="A4" s="2" t="s">
        <v>132</v>
      </c>
      <c r="B4" s="2"/>
    </row>
    <row r="5" spans="1:2" s="20" customFormat="1" ht="15.75">
      <c r="A5" s="2"/>
      <c r="B5" s="2"/>
    </row>
    <row r="7" spans="5:15" s="30" customFormat="1" ht="12.75">
      <c r="E7" s="31" t="s">
        <v>63</v>
      </c>
      <c r="F7" s="31"/>
      <c r="G7" s="31" t="s">
        <v>63</v>
      </c>
      <c r="H7" s="31"/>
      <c r="I7" s="31" t="s">
        <v>64</v>
      </c>
      <c r="J7" s="31"/>
      <c r="K7" s="31" t="s">
        <v>65</v>
      </c>
      <c r="L7" s="31"/>
      <c r="M7" s="31" t="s">
        <v>66</v>
      </c>
      <c r="N7" s="32"/>
      <c r="O7" s="32"/>
    </row>
    <row r="8" spans="5:15" s="30" customFormat="1" ht="12.75">
      <c r="E8" s="31" t="s">
        <v>64</v>
      </c>
      <c r="F8" s="31"/>
      <c r="G8" s="31" t="s">
        <v>67</v>
      </c>
      <c r="H8" s="31"/>
      <c r="I8" s="31" t="s">
        <v>68</v>
      </c>
      <c r="J8" s="31"/>
      <c r="K8" s="31" t="s">
        <v>69</v>
      </c>
      <c r="L8" s="31"/>
      <c r="M8" s="31" t="s">
        <v>70</v>
      </c>
      <c r="N8" s="32"/>
      <c r="O8" s="31" t="s">
        <v>45</v>
      </c>
    </row>
    <row r="9" spans="5:15" s="30" customFormat="1" ht="12.7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5:15" s="30" customFormat="1" ht="12.75">
      <c r="E10" s="31" t="s">
        <v>55</v>
      </c>
      <c r="F10" s="31"/>
      <c r="G10" s="31" t="s">
        <v>55</v>
      </c>
      <c r="H10" s="31"/>
      <c r="I10" s="31" t="s">
        <v>55</v>
      </c>
      <c r="J10" s="31"/>
      <c r="K10" s="31" t="s">
        <v>55</v>
      </c>
      <c r="L10" s="31"/>
      <c r="M10" s="31" t="s">
        <v>55</v>
      </c>
      <c r="N10" s="31"/>
      <c r="O10" s="31" t="s">
        <v>55</v>
      </c>
    </row>
    <row r="11" s="30" customFormat="1" ht="12.75"/>
    <row r="12" spans="1:15" s="30" customFormat="1" ht="12.75">
      <c r="A12" s="30" t="s">
        <v>72</v>
      </c>
      <c r="E12" s="33">
        <v>33300</v>
      </c>
      <c r="F12" s="33"/>
      <c r="G12" s="33">
        <v>2273</v>
      </c>
      <c r="H12" s="33"/>
      <c r="I12" s="33">
        <v>30</v>
      </c>
      <c r="J12" s="33"/>
      <c r="K12" s="33">
        <v>649</v>
      </c>
      <c r="L12" s="33"/>
      <c r="M12" s="33">
        <v>3028</v>
      </c>
      <c r="N12" s="33"/>
      <c r="O12" s="33">
        <f>SUM(E12:M12)</f>
        <v>39280</v>
      </c>
    </row>
    <row r="13" spans="1:15" s="30" customFormat="1" ht="12.75">
      <c r="A13" s="30" t="s">
        <v>71</v>
      </c>
      <c r="E13" s="33">
        <v>0</v>
      </c>
      <c r="F13" s="33"/>
      <c r="G13" s="33">
        <v>0</v>
      </c>
      <c r="H13" s="33"/>
      <c r="I13" s="33">
        <v>0</v>
      </c>
      <c r="J13" s="33"/>
      <c r="K13" s="33">
        <v>-259</v>
      </c>
      <c r="L13" s="33"/>
      <c r="M13" s="33">
        <v>0</v>
      </c>
      <c r="N13" s="33"/>
      <c r="O13" s="35">
        <f>SUM(E13:M13)</f>
        <v>-259</v>
      </c>
    </row>
    <row r="14" spans="1:15" s="30" customFormat="1" ht="12.75">
      <c r="A14" s="30" t="s">
        <v>75</v>
      </c>
      <c r="E14" s="33">
        <v>0</v>
      </c>
      <c r="F14" s="33"/>
      <c r="G14" s="33">
        <v>-544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5">
        <f>SUM(E14:M14)</f>
        <v>-544</v>
      </c>
    </row>
    <row r="15" spans="1:15" s="30" customFormat="1" ht="12.75">
      <c r="A15" s="30" t="s">
        <v>74</v>
      </c>
      <c r="E15" s="34">
        <v>0</v>
      </c>
      <c r="F15" s="33"/>
      <c r="G15" s="34">
        <v>0</v>
      </c>
      <c r="H15" s="33"/>
      <c r="I15" s="34">
        <v>0</v>
      </c>
      <c r="J15" s="33"/>
      <c r="K15" s="34">
        <v>0</v>
      </c>
      <c r="L15" s="33"/>
      <c r="M15" s="34">
        <v>251</v>
      </c>
      <c r="N15" s="33"/>
      <c r="O15" s="34">
        <f>SUM(E15:M15)</f>
        <v>251</v>
      </c>
    </row>
    <row r="16" spans="5:15" s="30" customFormat="1" ht="12.75">
      <c r="E16" s="35"/>
      <c r="F16" s="33"/>
      <c r="G16" s="35"/>
      <c r="H16" s="33"/>
      <c r="I16" s="35"/>
      <c r="J16" s="33"/>
      <c r="K16" s="35"/>
      <c r="L16" s="33"/>
      <c r="M16" s="35"/>
      <c r="N16" s="33"/>
      <c r="O16" s="35"/>
    </row>
    <row r="17" spans="1:24" s="30" customFormat="1" ht="13.5" thickBot="1">
      <c r="A17" s="30" t="s">
        <v>46</v>
      </c>
      <c r="E17" s="36">
        <f>SUM(E12:E15)</f>
        <v>33300</v>
      </c>
      <c r="F17" s="37"/>
      <c r="G17" s="36">
        <f>SUM(G12:G15)</f>
        <v>1729</v>
      </c>
      <c r="H17" s="37"/>
      <c r="I17" s="36">
        <f>SUM(I12:I15)</f>
        <v>30</v>
      </c>
      <c r="J17" s="37"/>
      <c r="K17" s="36">
        <f>SUM(K12:K15)</f>
        <v>390</v>
      </c>
      <c r="L17" s="37"/>
      <c r="M17" s="36">
        <f>SUM(M12:M15)</f>
        <v>3279</v>
      </c>
      <c r="N17" s="37"/>
      <c r="O17" s="36">
        <f>SUM(E17:M17)</f>
        <v>38728</v>
      </c>
      <c r="P17" s="38"/>
      <c r="Q17" s="38"/>
      <c r="R17" s="38"/>
      <c r="S17" s="38"/>
      <c r="T17" s="38"/>
      <c r="U17" s="38"/>
      <c r="V17" s="38"/>
      <c r="W17" s="38"/>
      <c r="X17" s="38"/>
    </row>
    <row r="18" spans="5:24" s="30" customFormat="1" ht="12.75">
      <c r="E18" s="39"/>
      <c r="F18" s="37"/>
      <c r="G18" s="39"/>
      <c r="H18" s="37"/>
      <c r="I18" s="39"/>
      <c r="J18" s="37"/>
      <c r="K18" s="39"/>
      <c r="L18" s="37"/>
      <c r="M18" s="39"/>
      <c r="N18" s="37"/>
      <c r="O18" s="39"/>
      <c r="P18" s="38"/>
      <c r="Q18" s="38"/>
      <c r="R18" s="38"/>
      <c r="S18" s="38"/>
      <c r="T18" s="38"/>
      <c r="U18" s="38"/>
      <c r="V18" s="38"/>
      <c r="W18" s="38"/>
      <c r="X18" s="38"/>
    </row>
    <row r="19" spans="5:15" s="30" customFormat="1" ht="12.75">
      <c r="E19" s="35"/>
      <c r="F19" s="33"/>
      <c r="G19" s="35"/>
      <c r="H19" s="33"/>
      <c r="I19" s="35"/>
      <c r="J19" s="33"/>
      <c r="K19" s="35"/>
      <c r="L19" s="33"/>
      <c r="M19" s="35"/>
      <c r="N19" s="33"/>
      <c r="O19" s="35"/>
    </row>
    <row r="20" spans="1:15" s="30" customFormat="1" ht="12.75">
      <c r="A20" s="30" t="s">
        <v>73</v>
      </c>
      <c r="E20" s="35">
        <v>33300</v>
      </c>
      <c r="F20" s="35"/>
      <c r="G20" s="35">
        <v>1729</v>
      </c>
      <c r="H20" s="35"/>
      <c r="I20" s="35">
        <v>30</v>
      </c>
      <c r="J20" s="35"/>
      <c r="K20" s="35">
        <f>389</f>
        <v>389</v>
      </c>
      <c r="L20" s="35"/>
      <c r="M20" s="35">
        <v>3279</v>
      </c>
      <c r="N20" s="35"/>
      <c r="O20" s="33">
        <f>SUM(E20:M20)</f>
        <v>38727</v>
      </c>
    </row>
    <row r="21" spans="1:15" s="30" customFormat="1" ht="12.75">
      <c r="A21" s="30" t="s">
        <v>71</v>
      </c>
      <c r="E21" s="33">
        <v>0</v>
      </c>
      <c r="F21" s="33"/>
      <c r="G21" s="33">
        <v>0</v>
      </c>
      <c r="H21" s="33"/>
      <c r="I21" s="33">
        <v>0</v>
      </c>
      <c r="J21" s="33"/>
      <c r="K21" s="33">
        <v>-259</v>
      </c>
      <c r="L21" s="33"/>
      <c r="M21" s="33">
        <v>0</v>
      </c>
      <c r="N21" s="33"/>
      <c r="O21" s="33">
        <f>SUM(E21:M21)</f>
        <v>-259</v>
      </c>
    </row>
    <row r="22" spans="1:15" s="30" customFormat="1" ht="12.75">
      <c r="A22" s="30" t="s">
        <v>75</v>
      </c>
      <c r="E22" s="33">
        <v>0</v>
      </c>
      <c r="F22" s="33"/>
      <c r="G22" s="33">
        <v>-150</v>
      </c>
      <c r="H22" s="33"/>
      <c r="I22" s="33">
        <v>0</v>
      </c>
      <c r="J22" s="33"/>
      <c r="K22" s="33">
        <v>0</v>
      </c>
      <c r="L22" s="33"/>
      <c r="M22" s="33">
        <v>0</v>
      </c>
      <c r="N22" s="33"/>
      <c r="O22" s="33">
        <f>SUM(E22:M22)</f>
        <v>-150</v>
      </c>
    </row>
    <row r="23" spans="1:15" s="30" customFormat="1" ht="12.75">
      <c r="A23" s="30" t="s">
        <v>126</v>
      </c>
      <c r="E23" s="33">
        <v>6062</v>
      </c>
      <c r="F23" s="33"/>
      <c r="G23" s="33">
        <v>4380</v>
      </c>
      <c r="H23" s="33"/>
      <c r="I23" s="33">
        <v>0</v>
      </c>
      <c r="J23" s="33"/>
      <c r="K23" s="33"/>
      <c r="L23" s="33"/>
      <c r="M23" s="33"/>
      <c r="N23" s="33"/>
      <c r="O23" s="33">
        <f>SUM(E23:M23)</f>
        <v>10442</v>
      </c>
    </row>
    <row r="24" spans="1:15" s="30" customFormat="1" ht="12.75">
      <c r="A24" s="30" t="s">
        <v>74</v>
      </c>
      <c r="E24" s="34">
        <v>0</v>
      </c>
      <c r="F24" s="33"/>
      <c r="G24" s="34">
        <v>0</v>
      </c>
      <c r="H24" s="33"/>
      <c r="I24" s="34">
        <v>0</v>
      </c>
      <c r="J24" s="33"/>
      <c r="K24" s="34">
        <v>0</v>
      </c>
      <c r="L24" s="33"/>
      <c r="M24" s="34">
        <v>36</v>
      </c>
      <c r="N24" s="33"/>
      <c r="O24" s="34">
        <f>SUM(E24:M24)</f>
        <v>36</v>
      </c>
    </row>
    <row r="25" spans="5:15" s="30" customFormat="1" ht="12.75">
      <c r="E25" s="35"/>
      <c r="F25" s="33"/>
      <c r="G25" s="35"/>
      <c r="H25" s="33"/>
      <c r="I25" s="35"/>
      <c r="J25" s="33"/>
      <c r="K25" s="35"/>
      <c r="L25" s="33"/>
      <c r="M25" s="35"/>
      <c r="N25" s="33"/>
      <c r="O25" s="35"/>
    </row>
    <row r="26" spans="1:17" s="30" customFormat="1" ht="13.5" thickBot="1">
      <c r="A26" s="30" t="s">
        <v>46</v>
      </c>
      <c r="E26" s="36">
        <f>SUM(E20:E24)</f>
        <v>39362</v>
      </c>
      <c r="F26" s="37"/>
      <c r="G26" s="36">
        <f>SUM(G20:G24)</f>
        <v>5959</v>
      </c>
      <c r="H26" s="37"/>
      <c r="I26" s="36">
        <f>SUM(I20:I24)</f>
        <v>30</v>
      </c>
      <c r="J26" s="37"/>
      <c r="K26" s="36">
        <f>SUM(K20:K24)+0.4</f>
        <v>130.4</v>
      </c>
      <c r="L26" s="37"/>
      <c r="M26" s="36">
        <f>SUM(M20:M24)-0.4</f>
        <v>3314.6</v>
      </c>
      <c r="N26" s="37"/>
      <c r="O26" s="36">
        <f>SUM(O20:O24)</f>
        <v>48796</v>
      </c>
      <c r="P26" s="38"/>
      <c r="Q26" s="38"/>
    </row>
    <row r="27" spans="5:15" s="30" customFormat="1" ht="12.75"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2" ht="12.75">
      <c r="A28" s="44"/>
      <c r="B28" s="44"/>
    </row>
    <row r="29" s="12" customFormat="1" ht="12.75">
      <c r="A29" s="12" t="s">
        <v>108</v>
      </c>
    </row>
    <row r="30" s="12" customFormat="1" ht="12.75">
      <c r="A30" s="12" t="s">
        <v>113</v>
      </c>
    </row>
    <row r="31" spans="1:2" ht="12.75">
      <c r="A31" s="44"/>
      <c r="B31" s="44"/>
    </row>
    <row r="32" spans="1:2" ht="12.75">
      <c r="A32" s="44"/>
      <c r="B32" s="44"/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  <row r="36" spans="1:2" ht="12.75">
      <c r="A36" s="44"/>
      <c r="B36" s="44"/>
    </row>
    <row r="37" spans="1:2" ht="12.75">
      <c r="A37" s="44"/>
      <c r="B37" s="44"/>
    </row>
  </sheetData>
  <printOptions/>
  <pageMargins left="0.5" right="0.5" top="1" bottom="1" header="0.5" footer="0.5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  <selection activeCell="A1" sqref="A1"/>
    </sheetView>
  </sheetViews>
  <sheetFormatPr defaultColWidth="9.140625" defaultRowHeight="12.75" customHeight="1"/>
  <cols>
    <col min="1" max="1" width="42.421875" style="20" customWidth="1"/>
    <col min="2" max="2" width="16.8515625" style="20" customWidth="1"/>
    <col min="3" max="3" width="2.28125" style="20" customWidth="1"/>
    <col min="4" max="4" width="19.00390625" style="20" customWidth="1"/>
    <col min="5" max="5" width="11.8515625" style="20" bestFit="1" customWidth="1"/>
    <col min="6" max="6" width="1.421875" style="20" customWidth="1"/>
    <col min="7" max="7" width="13.421875" style="20" bestFit="1" customWidth="1"/>
    <col min="8" max="8" width="1.57421875" style="20" customWidth="1"/>
    <col min="9" max="16384" width="3.5742187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47</v>
      </c>
    </row>
    <row r="4" ht="15.75">
      <c r="A4" s="2" t="s">
        <v>35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48</v>
      </c>
      <c r="D8" s="5" t="s">
        <v>48</v>
      </c>
    </row>
    <row r="9" spans="2:4" s="5" customFormat="1" ht="12.75" customHeight="1">
      <c r="B9" s="5" t="s">
        <v>49</v>
      </c>
      <c r="D9" s="5" t="s">
        <v>49</v>
      </c>
    </row>
    <row r="10" spans="2:4" s="5" customFormat="1" ht="12.75" customHeight="1">
      <c r="B10" s="5" t="s">
        <v>36</v>
      </c>
      <c r="D10" s="5" t="s">
        <v>36</v>
      </c>
    </row>
    <row r="12" spans="1:4" ht="12.75" customHeight="1">
      <c r="A12" s="20" t="s">
        <v>50</v>
      </c>
      <c r="B12" s="27">
        <v>0</v>
      </c>
      <c r="C12" s="27"/>
      <c r="D12" s="27">
        <v>0</v>
      </c>
    </row>
    <row r="13" spans="1:4" ht="12.75" customHeight="1">
      <c r="A13" s="20" t="s">
        <v>51</v>
      </c>
      <c r="B13" s="27">
        <v>0</v>
      </c>
      <c r="C13" s="27"/>
      <c r="D13" s="27">
        <v>0</v>
      </c>
    </row>
    <row r="14" spans="2:4" ht="12.75" customHeight="1">
      <c r="B14" s="27"/>
      <c r="C14" s="27"/>
      <c r="D14" s="27"/>
    </row>
    <row r="15" spans="1:4" ht="12.75" customHeight="1">
      <c r="A15" s="20" t="s">
        <v>52</v>
      </c>
      <c r="B15" s="27">
        <v>0</v>
      </c>
      <c r="C15" s="27"/>
      <c r="D15" s="27">
        <v>0</v>
      </c>
    </row>
    <row r="16" spans="2:4" ht="12.75" customHeight="1">
      <c r="B16" s="27"/>
      <c r="C16" s="27"/>
      <c r="D16" s="27"/>
    </row>
    <row r="17" spans="1:4" ht="12.75" customHeight="1">
      <c r="A17" s="20" t="s">
        <v>53</v>
      </c>
      <c r="B17" s="27">
        <v>0</v>
      </c>
      <c r="C17" s="27"/>
      <c r="D17" s="27">
        <v>0</v>
      </c>
    </row>
    <row r="18" spans="2:4" ht="12.75" customHeight="1">
      <c r="B18" s="27"/>
      <c r="C18" s="27"/>
      <c r="D18" s="27"/>
    </row>
    <row r="19" spans="1:4" ht="12.75" customHeight="1">
      <c r="A19" s="20" t="s">
        <v>54</v>
      </c>
      <c r="B19" s="27">
        <v>0</v>
      </c>
      <c r="C19" s="27"/>
      <c r="D19" s="27">
        <v>0</v>
      </c>
    </row>
    <row r="20" spans="2:4" ht="12.75" customHeight="1">
      <c r="B20" s="27"/>
      <c r="C20" s="27"/>
      <c r="D20" s="27"/>
    </row>
    <row r="22" s="15" customFormat="1" ht="12.75">
      <c r="A22" s="15" t="s">
        <v>58</v>
      </c>
    </row>
    <row r="23" s="15" customFormat="1" ht="12.75">
      <c r="A23" s="15" t="s">
        <v>57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xx</cp:lastModifiedBy>
  <cp:lastPrinted>2004-02-26T05:20:44Z</cp:lastPrinted>
  <dcterms:created xsi:type="dcterms:W3CDTF">2002-05-19T06:20:37Z</dcterms:created>
  <dcterms:modified xsi:type="dcterms:W3CDTF">2003-05-26T08:24:29Z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